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05" windowWidth="20730" windowHeight="8430"/>
  </bookViews>
  <sheets>
    <sheet name="Kopā" sheetId="1" r:id="rId1"/>
  </sheets>
  <externalReferences>
    <externalReference r:id="rId2"/>
  </externalReferences>
  <definedNames>
    <definedName name="A">'[1]2'!$A$1</definedName>
    <definedName name="apkure" localSheetId="0">#REF!</definedName>
    <definedName name="apkure">#REF!</definedName>
    <definedName name="Margin" localSheetId="0">#REF!</definedName>
    <definedName name="Margin">#REF!</definedName>
    <definedName name="P" localSheetId="0">#REF!</definedName>
    <definedName name="P">#REF!</definedName>
    <definedName name="_xlnm.Print_Area" localSheetId="0">Kopā!$A$1:$Q$78</definedName>
    <definedName name="_xlnm.Print_Titles" localSheetId="0">Kopā!#REF!</definedName>
  </definedNames>
  <calcPr calcId="145621"/>
</workbook>
</file>

<file path=xl/calcChain.xml><?xml version="1.0" encoding="utf-8"?>
<calcChain xmlns="http://schemas.openxmlformats.org/spreadsheetml/2006/main">
  <c r="Q24" i="1" l="1"/>
  <c r="G70" i="1"/>
  <c r="K70" i="1" s="1"/>
  <c r="G69" i="1"/>
  <c r="K69" i="1" s="1"/>
  <c r="D69" i="1"/>
  <c r="Q69" i="1" s="1"/>
  <c r="Q68" i="1"/>
  <c r="Q67" i="1"/>
  <c r="Q66" i="1"/>
  <c r="Q36" i="1"/>
  <c r="Q31" i="1"/>
  <c r="Q30" i="1"/>
  <c r="D27" i="1"/>
  <c r="Q29" i="1"/>
  <c r="Q28" i="1"/>
  <c r="G27" i="1"/>
  <c r="K27" i="1" s="1"/>
  <c r="Q27" i="1"/>
  <c r="Q26" i="1"/>
  <c r="L69" i="1" l="1"/>
  <c r="N69" i="1"/>
  <c r="D70" i="1"/>
  <c r="M69" i="1"/>
  <c r="O69" i="1"/>
  <c r="N27" i="1"/>
  <c r="L27" i="1"/>
  <c r="M27" i="1"/>
  <c r="O27" i="1"/>
  <c r="N70" i="1" l="1"/>
  <c r="L70" i="1"/>
  <c r="Q70" i="1"/>
  <c r="O70" i="1"/>
  <c r="M70" i="1"/>
  <c r="P69" i="1"/>
  <c r="P27" i="1"/>
  <c r="P70" i="1" l="1"/>
  <c r="D25" i="1" l="1"/>
  <c r="Q25" i="1" s="1"/>
  <c r="D32" i="1" l="1"/>
  <c r="D33" i="1" l="1"/>
  <c r="Q32" i="1"/>
  <c r="Q23" i="1"/>
  <c r="Q43" i="1"/>
  <c r="D42" i="1"/>
  <c r="Q42" i="1" s="1"/>
  <c r="Q41" i="1"/>
  <c r="Q40" i="1"/>
  <c r="Q39" i="1"/>
  <c r="Q22" i="1"/>
  <c r="D61" i="1"/>
  <c r="D35" i="1"/>
  <c r="Q71" i="1"/>
  <c r="Q64" i="1"/>
  <c r="D63" i="1"/>
  <c r="Q63" i="1" s="1"/>
  <c r="Q61" i="1"/>
  <c r="Q60" i="1"/>
  <c r="D59" i="1"/>
  <c r="Q59" i="1" s="1"/>
  <c r="D58" i="1"/>
  <c r="Q58" i="1" s="1"/>
  <c r="Q57" i="1"/>
  <c r="D56" i="1"/>
  <c r="Q51" i="1"/>
  <c r="D50" i="1"/>
  <c r="D49" i="1"/>
  <c r="D53" i="1" s="1"/>
  <c r="D48" i="1"/>
  <c r="Q48" i="1" s="1"/>
  <c r="Q47" i="1"/>
  <c r="G46" i="1"/>
  <c r="K46" i="1" s="1"/>
  <c r="D46" i="1"/>
  <c r="Q46" i="1" s="1"/>
  <c r="Q45" i="1"/>
  <c r="Q44" i="1"/>
  <c r="Q38" i="1"/>
  <c r="Q37" i="1"/>
  <c r="Q34" i="1"/>
  <c r="Q21" i="1"/>
  <c r="Q20" i="1"/>
  <c r="Q19" i="1"/>
  <c r="Q18" i="1"/>
  <c r="Q33" i="1" l="1"/>
  <c r="Q62" i="1"/>
  <c r="N46" i="1"/>
  <c r="Q35" i="1"/>
  <c r="L46" i="1"/>
  <c r="D52" i="1"/>
  <c r="Q53" i="1"/>
  <c r="Q52" i="1"/>
  <c r="Q56" i="1"/>
  <c r="M46" i="1"/>
  <c r="O46" i="1"/>
  <c r="Q49" i="1"/>
  <c r="D55" i="1"/>
  <c r="Q50" i="1"/>
  <c r="Q54" i="1"/>
  <c r="P46" i="1" l="1"/>
  <c r="Q55" i="1"/>
  <c r="P77" i="1" l="1"/>
  <c r="G11" i="1" s="1"/>
</calcChain>
</file>

<file path=xl/sharedStrings.xml><?xml version="1.0" encoding="utf-8"?>
<sst xmlns="http://schemas.openxmlformats.org/spreadsheetml/2006/main" count="137" uniqueCount="100">
  <si>
    <t>Būves nosaukums</t>
  </si>
  <si>
    <t>Objekta nosaukums</t>
  </si>
  <si>
    <t>Objekta adrese</t>
  </si>
  <si>
    <t>Pasūtījuma Nr.</t>
  </si>
  <si>
    <t>Lokālās tāmes izmaksas</t>
  </si>
  <si>
    <t>N.p.k.</t>
  </si>
  <si>
    <t>Darbu, izdevumu nosaukums</t>
  </si>
  <si>
    <t>Mēra vien.</t>
  </si>
  <si>
    <t>Daudz.</t>
  </si>
  <si>
    <t>Vienības izmaksas / EUR/</t>
  </si>
  <si>
    <t>Kopā uz visu apjomu / EUR /</t>
  </si>
  <si>
    <t>Laika norma (c/h)</t>
  </si>
  <si>
    <t>Darba samaks.likme(EUR/h</t>
  </si>
  <si>
    <t xml:space="preserve">Darba alga (EUR) </t>
  </si>
  <si>
    <t>Materiāli  (EUR)</t>
  </si>
  <si>
    <t>Materiāla cena  (EUR)</t>
  </si>
  <si>
    <t>Mehān.  (EUR)</t>
  </si>
  <si>
    <t>kopā (EUR)</t>
  </si>
  <si>
    <t>Darb-ietilpība (c/h)</t>
  </si>
  <si>
    <t>Materiāli (EUR)</t>
  </si>
  <si>
    <t>Mehān. (EUR)</t>
  </si>
  <si>
    <t>SUMMA (EUR)</t>
  </si>
  <si>
    <t>Materiāli</t>
  </si>
  <si>
    <t>0.Būvlaukuma sagatavošanas darbi</t>
  </si>
  <si>
    <t>obj.</t>
  </si>
  <si>
    <t>kpl</t>
  </si>
  <si>
    <t>m3</t>
  </si>
  <si>
    <t>grants</t>
  </si>
  <si>
    <t>2.Pamati, pamatu plātne</t>
  </si>
  <si>
    <t>Esošās grunts blietēšana zem pamatu pēdām, pamatiem</t>
  </si>
  <si>
    <t>m2</t>
  </si>
  <si>
    <t>Šķembu pamatnes izveide zem pamatiem, pamatu pēdām, plātnes un grīdas</t>
  </si>
  <si>
    <t>šķembas</t>
  </si>
  <si>
    <t>Monolīto dz./b.pamatu, t.sk.pamatu plātnes, pēdas veidņošana, izmantojot inventāros veidņus un dēļu,(plātņu) vairogus</t>
  </si>
  <si>
    <t>inventāro veidņu īre ar piegādi</t>
  </si>
  <si>
    <t>dēļu/saplākšņa vairogi</t>
  </si>
  <si>
    <t>OSB</t>
  </si>
  <si>
    <t>trubiņas ,konusi aizbāžņi sienām,eļla veidņiem</t>
  </si>
  <si>
    <t>kompl</t>
  </si>
  <si>
    <t>skrūves</t>
  </si>
  <si>
    <t>gab</t>
  </si>
  <si>
    <t xml:space="preserve">kokmateriāls atbalstiem </t>
  </si>
  <si>
    <t xml:space="preserve">Pamatu stiegrojuma izbūve, t.sk.plātnē un pamatu pēdās </t>
  </si>
  <si>
    <t>kg</t>
  </si>
  <si>
    <t>stieples, distanceri, aptveres</t>
  </si>
  <si>
    <t xml:space="preserve">Pamatu betonēšana, t.sk. plātne un pamatu pēdas </t>
  </si>
  <si>
    <t>betona sūkņa īre</t>
  </si>
  <si>
    <t>st</t>
  </si>
  <si>
    <t xml:space="preserve">hidroizolācija </t>
  </si>
  <si>
    <t>gāzes izmaksas</t>
  </si>
  <si>
    <t>Būvgružu izstrāde, utilizācijas izmaksas</t>
  </si>
  <si>
    <r>
      <t>m</t>
    </r>
    <r>
      <rPr>
        <vertAlign val="superscript"/>
        <sz val="10"/>
        <rFont val="Arial"/>
        <family val="2"/>
      </rPr>
      <t>3</t>
    </r>
  </si>
  <si>
    <t>Kopā</t>
  </si>
  <si>
    <t>transporta izdevumi</t>
  </si>
  <si>
    <t>Virsizdevumi</t>
  </si>
  <si>
    <t>Peļņa</t>
  </si>
  <si>
    <t>Kopā bez PVN</t>
  </si>
  <si>
    <t>EUR</t>
  </si>
  <si>
    <t>Asu un augstuma atzīmju  nospraušana dabā</t>
  </si>
  <si>
    <t>Liekās grunts izlīdzināšana objekta teritorijā</t>
  </si>
  <si>
    <t>stiegrojums,stiegrojuma sieti d=12 B500</t>
  </si>
  <si>
    <t>betons C25 ar piegādi</t>
  </si>
  <si>
    <t>Zemes virskārtas noņemšana,  pamatu būvbedres rakšana, grunts pārvietošana uz atbērtni līdz 50m tālu</t>
  </si>
  <si>
    <t>briestoša lenta hidroizilācijai</t>
  </si>
  <si>
    <t>m</t>
  </si>
  <si>
    <t>l</t>
  </si>
  <si>
    <t xml:space="preserve">Būvmateriālu novietnes uzstādīšana, nojaukšana, tualete </t>
  </si>
  <si>
    <t>1.Niedru lauka atjaunošanas darbi</t>
  </si>
  <si>
    <t>Niedru stādu materiāla šķirošana un novietošana speciālajās novietnēs sagatavojot to kāstādu materiālu</t>
  </si>
  <si>
    <t>2.Zemes darbi</t>
  </si>
  <si>
    <t>Zemes virskārtas un pamatkārtas noņemšana ( ieskaitot ģeotekstila demontāža), grunts pārvietošana uz atbērtni līdz 50m tālu</t>
  </si>
  <si>
    <t>akmeņi,oļi</t>
  </si>
  <si>
    <t>Skalotu akmeņu un oļu bēruma izveide 50-80mm</t>
  </si>
  <si>
    <t xml:space="preserve">kanalizācijas caurules </t>
  </si>
  <si>
    <t>vieta</t>
  </si>
  <si>
    <t>kanalizācijas aka</t>
  </si>
  <si>
    <t>kanalizācijas caurules  d=300</t>
  </si>
  <si>
    <t>Kanalizācijas akas 560/500, H=1,5-2m.Ķeta rāmis klase D ar vāku un teleskopisko cauruli 315 mm</t>
  </si>
  <si>
    <t>aizbīdņi d=300</t>
  </si>
  <si>
    <t>Aizbīdņu uzstādīšana d=300 ,kanalizācijas sistēmai</t>
  </si>
  <si>
    <t>Drenējošas grants maisījuma atpakaļatbēršana līdz projektētajai atzīmei</t>
  </si>
  <si>
    <t>drenējoša grants</t>
  </si>
  <si>
    <t>Niedru lauka pamatnes sagatavošana ģeotekstila ieklāšanai ieskaitot drenāžas ierīkošanu.Ģeotekstila ierīkošana .</t>
  </si>
  <si>
    <t>Niedru lauka auglīgās kārtas sagatavošana niedru stādmateriāla iestrādei .</t>
  </si>
  <si>
    <t>Mikrofiltrācijas iekārtas uzstādīšanas darbi</t>
  </si>
  <si>
    <t>kompl.</t>
  </si>
  <si>
    <t>gab.</t>
  </si>
  <si>
    <t>mikrofiltra kontrolpanelis</t>
  </si>
  <si>
    <t>mikrofiltrācijas iekārta</t>
  </si>
  <si>
    <t>1.Siltināta tehniskā ēka .</t>
  </si>
  <si>
    <t>Siltinātas tehniskās ēkas izgatavošana, uzstādīšana un nostiprināšana uz pamatiem virs mikrofiltrācijas iekārtas</t>
  </si>
  <si>
    <t xml:space="preserve">Taisnvirziena kanalizācijas trases izbūve </t>
  </si>
  <si>
    <t>Taisnvirziena kanalizācijas trases izbūve un pieslēguma izveide pie centralizētā kanalizācijas tīkla ar Uzņēmuma materiāliem tehniku un darbaspēku</t>
  </si>
  <si>
    <t>Grunts atpakaļatbēršana līdz projektētajai atzīmei</t>
  </si>
  <si>
    <t>Divkomponentu hidroizolācijas ieklāšana 2 kārtās</t>
  </si>
  <si>
    <r>
      <t xml:space="preserve">Mikrofiltrācijas iekārtas 5FBB (50 m3/h, SV 150 mg/l ,vai </t>
    </r>
    <r>
      <rPr>
        <b/>
        <sz val="10"/>
        <rFont val="Arial"/>
        <family val="2"/>
        <charset val="186"/>
      </rPr>
      <t>analoga</t>
    </r>
    <r>
      <rPr>
        <sz val="10"/>
        <rFont val="Arial"/>
        <family val="2"/>
        <charset val="186"/>
      </rPr>
      <t xml:space="preserve"> ) uzstādīšana.Mikrofiltru uzstādīšana ieregulēšana un palaišana ( ieskaitot risinājumu izstrāde un iekārtu piegāde)</t>
    </r>
  </si>
  <si>
    <t>Tāme sastādīta 2021.gada tirgus cenās pamatojoties uz  rasējumiem</t>
  </si>
  <si>
    <t>Salacgrīvas pilsētas NAI</t>
  </si>
  <si>
    <t>Salacgrīva, Ganību 4a</t>
  </si>
  <si>
    <t>Mikrofiltrācijas iekārtas uzstādīšana un niedru lauka rekonstrukcija.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</si>
</sst>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-[$€-426]\ * #,##0.00_-;\-[$€-426]\ * #,##0.00_-;_-[$€-426]\ * &quot;-&quot;??_-;_-@_-"/>
    <numFmt numFmtId="165" formatCode="_-* #,##0.00\ _S_I_T_-;\-* #,##0.00\ _S_I_T_-;_-* &quot;-&quot;??\ _S_I_T_-;_-@_-"/>
    <numFmt numFmtId="166" formatCode="_-* #,##0.000\ _S_I_T_-;\-* #,##0.000\ _S_I_T_-;_-* &quot;-&quot;??\ _S_I_T_-;_-@_-"/>
    <numFmt numFmtId="167" formatCode="0.0"/>
    <numFmt numFmtId="168" formatCode="_-* #,##0_-;\-* #,##0_-;_-* &quot;-&quot;??_-;_-@_-"/>
    <numFmt numFmtId="169" formatCode="_-* #,##0.00\ _L_s_-;\-* #,##0.00\ _L_s_-;_-* &quot;-&quot;??\ _L_s_-;_-@_-"/>
    <numFmt numFmtId="170" formatCode="m\o\n\th\ d\,\ yyyy"/>
    <numFmt numFmtId="171" formatCode="#.00"/>
    <numFmt numFmtId="172" formatCode="#."/>
    <numFmt numFmtId="173" formatCode="_-* #,##0.0_-;\-* #,##0.0_-;_-* &quot;-&quot;??_-;_-@_-"/>
  </numFmts>
  <fonts count="32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i/>
      <u/>
      <sz val="10"/>
      <name val="Arial"/>
      <family val="2"/>
      <charset val="186"/>
    </font>
    <font>
      <u/>
      <sz val="10"/>
      <name val="Arial"/>
      <family val="2"/>
      <charset val="186"/>
    </font>
    <font>
      <sz val="9"/>
      <name val="Arial"/>
      <family val="2"/>
    </font>
    <font>
      <i/>
      <sz val="9"/>
      <name val="Arial"/>
      <family val="2"/>
    </font>
    <font>
      <i/>
      <sz val="9"/>
      <name val="Arial"/>
      <family val="2"/>
      <charset val="186"/>
    </font>
    <font>
      <b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color rgb="FF0070C0"/>
      <name val="Arial"/>
      <family val="2"/>
    </font>
    <font>
      <i/>
      <sz val="10"/>
      <name val="Arial"/>
      <family val="2"/>
    </font>
    <font>
      <sz val="10"/>
      <color rgb="FF00206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9"/>
      <name val="Arial"/>
      <family val="2"/>
      <charset val="186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Times New Roman"/>
      <family val="1"/>
    </font>
    <font>
      <sz val="10"/>
      <color rgb="FF0070C0"/>
      <name val="Times New Roman"/>
      <family val="1"/>
    </font>
    <font>
      <sz val="10"/>
      <color indexed="10"/>
      <name val="Times New Roman"/>
      <family val="1"/>
    </font>
    <font>
      <sz val="10"/>
      <color indexed="20"/>
      <name val="Times New Roman"/>
      <family val="1"/>
    </font>
    <font>
      <i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4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170" fontId="25" fillId="0" borderId="0">
      <protection locked="0"/>
    </xf>
    <xf numFmtId="0" fontId="2" fillId="0" borderId="0"/>
    <xf numFmtId="171" fontId="25" fillId="0" borderId="0">
      <protection locked="0"/>
    </xf>
    <xf numFmtId="172" fontId="26" fillId="0" borderId="0">
      <protection locked="0"/>
    </xf>
    <xf numFmtId="172" fontId="26" fillId="0" borderId="0">
      <protection locked="0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2" fontId="2" fillId="0" borderId="0" xfId="0" applyNumberFormat="1" applyFont="1"/>
    <xf numFmtId="0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2" fontId="2" fillId="0" borderId="0" xfId="0" applyNumberFormat="1" applyFont="1" applyFill="1"/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Border="1" applyAlignment="1">
      <alignment wrapText="1"/>
    </xf>
    <xf numFmtId="0" fontId="6" fillId="0" borderId="0" xfId="0" applyFont="1" applyBorder="1"/>
    <xf numFmtId="2" fontId="6" fillId="0" borderId="0" xfId="0" applyNumberFormat="1" applyFont="1" applyFill="1" applyBorder="1"/>
    <xf numFmtId="0" fontId="7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Fill="1" applyBorder="1" applyAlignment="1"/>
    <xf numFmtId="2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2" fontId="7" fillId="0" borderId="0" xfId="0" applyNumberFormat="1" applyFont="1" applyFill="1" applyBorder="1" applyAlignment="1"/>
    <xf numFmtId="2" fontId="5" fillId="0" borderId="0" xfId="0" applyNumberFormat="1" applyFont="1"/>
    <xf numFmtId="0" fontId="8" fillId="0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8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/>
    <xf numFmtId="43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2" fontId="11" fillId="0" borderId="11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167" fontId="13" fillId="0" borderId="12" xfId="0" applyNumberFormat="1" applyFont="1" applyFill="1" applyBorder="1" applyAlignment="1">
      <alignment horizontal="center" vertical="center" wrapText="1"/>
    </xf>
    <xf numFmtId="2" fontId="13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" fontId="13" fillId="0" borderId="14" xfId="3" applyNumberFormat="1" applyFont="1" applyFill="1" applyBorder="1" applyAlignment="1">
      <alignment horizontal="center" vertical="center" wrapText="1"/>
    </xf>
    <xf numFmtId="2" fontId="13" fillId="0" borderId="15" xfId="3" applyNumberFormat="1" applyFont="1" applyFill="1" applyBorder="1" applyAlignment="1">
      <alignment horizontal="left" vertical="center" wrapText="1"/>
    </xf>
    <xf numFmtId="2" fontId="13" fillId="0" borderId="15" xfId="3" applyNumberFormat="1" applyFont="1" applyFill="1" applyBorder="1" applyAlignment="1">
      <alignment horizontal="center" vertical="center" wrapText="1"/>
    </xf>
    <xf numFmtId="43" fontId="13" fillId="0" borderId="15" xfId="3" applyNumberFormat="1" applyFont="1" applyFill="1" applyBorder="1" applyAlignment="1">
      <alignment horizontal="center" vertical="center" wrapText="1"/>
    </xf>
    <xf numFmtId="43" fontId="13" fillId="0" borderId="15" xfId="0" applyNumberFormat="1" applyFont="1" applyFill="1" applyBorder="1" applyAlignment="1">
      <alignment horizontal="center" vertical="center" wrapText="1"/>
    </xf>
    <xf numFmtId="43" fontId="15" fillId="0" borderId="15" xfId="3" applyNumberFormat="1" applyFont="1" applyFill="1" applyBorder="1" applyAlignment="1">
      <alignment horizontal="center" vertical="center" wrapText="1"/>
    </xf>
    <xf numFmtId="43" fontId="13" fillId="0" borderId="15" xfId="2" applyNumberFormat="1" applyFont="1" applyFill="1" applyBorder="1" applyAlignment="1" applyProtection="1">
      <alignment vertical="center" wrapText="1"/>
      <protection hidden="1"/>
    </xf>
    <xf numFmtId="43" fontId="13" fillId="0" borderId="15" xfId="4" applyNumberFormat="1" applyFont="1" applyFill="1" applyBorder="1" applyAlignment="1" applyProtection="1">
      <alignment vertical="center" wrapText="1"/>
      <protection hidden="1"/>
    </xf>
    <xf numFmtId="43" fontId="13" fillId="0" borderId="16" xfId="2" applyNumberFormat="1" applyFont="1" applyFill="1" applyBorder="1" applyAlignment="1" applyProtection="1">
      <alignment vertical="center" wrapText="1"/>
      <protection hidden="1"/>
    </xf>
    <xf numFmtId="43" fontId="13" fillId="0" borderId="17" xfId="3" applyNumberFormat="1" applyFont="1" applyFill="1" applyBorder="1" applyAlignment="1">
      <alignment horizontal="center" vertical="center" wrapText="1"/>
    </xf>
    <xf numFmtId="0" fontId="13" fillId="0" borderId="0" xfId="3" applyFont="1" applyFill="1" applyAlignment="1">
      <alignment vertical="center" wrapText="1"/>
    </xf>
    <xf numFmtId="2" fontId="13" fillId="0" borderId="15" xfId="5" applyNumberFormat="1" applyFont="1" applyFill="1" applyBorder="1" applyAlignment="1">
      <alignment horizontal="center" vertical="center" wrapText="1"/>
    </xf>
    <xf numFmtId="43" fontId="13" fillId="0" borderId="15" xfId="5" applyNumberFormat="1" applyFont="1" applyFill="1" applyBorder="1" applyAlignment="1">
      <alignment horizontal="center" vertical="center" wrapText="1"/>
    </xf>
    <xf numFmtId="43" fontId="13" fillId="0" borderId="15" xfId="6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" fontId="13" fillId="0" borderId="14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2" fontId="13" fillId="0" borderId="15" xfId="0" applyNumberFormat="1" applyFont="1" applyFill="1" applyBorder="1" applyAlignment="1">
      <alignment horizontal="center" vertical="center" wrapText="1"/>
    </xf>
    <xf numFmtId="43" fontId="13" fillId="0" borderId="15" xfId="3" applyNumberFormat="1" applyFont="1" applyFill="1" applyBorder="1" applyAlignment="1">
      <alignment horizontal="left" vertical="center" wrapText="1"/>
    </xf>
    <xf numFmtId="43" fontId="15" fillId="0" borderId="15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right" vertical="center"/>
    </xf>
    <xf numFmtId="43" fontId="13" fillId="0" borderId="15" xfId="0" applyNumberFormat="1" applyFont="1" applyFill="1" applyBorder="1" applyAlignment="1">
      <alignment horizontal="center" vertical="center"/>
    </xf>
    <xf numFmtId="2" fontId="12" fillId="0" borderId="15" xfId="3" applyNumberFormat="1" applyFont="1" applyFill="1" applyBorder="1" applyAlignment="1">
      <alignment horizontal="center" vertical="center" wrapText="1"/>
    </xf>
    <xf numFmtId="0" fontId="13" fillId="0" borderId="14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vertical="center" wrapText="1"/>
    </xf>
    <xf numFmtId="0" fontId="13" fillId="0" borderId="15" xfId="3" applyFont="1" applyFill="1" applyBorder="1" applyAlignment="1">
      <alignment horizontal="center" vertical="center"/>
    </xf>
    <xf numFmtId="43" fontId="13" fillId="0" borderId="15" xfId="3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6" fillId="0" borderId="15" xfId="5" applyNumberFormat="1" applyFont="1" applyFill="1" applyBorder="1" applyAlignment="1">
      <alignment horizontal="right" vertical="center" wrapText="1"/>
    </xf>
    <xf numFmtId="43" fontId="13" fillId="0" borderId="15" xfId="0" applyNumberFormat="1" applyFont="1" applyFill="1" applyBorder="1" applyAlignment="1">
      <alignment horizontal="center" wrapText="1"/>
    </xf>
    <xf numFmtId="0" fontId="13" fillId="0" borderId="0" xfId="3" applyFont="1" applyFill="1" applyAlignment="1">
      <alignment wrapText="1"/>
    </xf>
    <xf numFmtId="2" fontId="13" fillId="0" borderId="15" xfId="3" applyNumberFormat="1" applyFont="1" applyBorder="1" applyAlignment="1">
      <alignment horizontal="center" vertical="center" wrapText="1"/>
    </xf>
    <xf numFmtId="43" fontId="13" fillId="0" borderId="15" xfId="3" applyNumberFormat="1" applyFont="1" applyBorder="1" applyAlignment="1">
      <alignment horizontal="center" vertical="center" wrapText="1"/>
    </xf>
    <xf numFmtId="2" fontId="16" fillId="0" borderId="15" xfId="3" applyNumberFormat="1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horizontal="center" vertical="center"/>
    </xf>
    <xf numFmtId="43" fontId="15" fillId="0" borderId="15" xfId="0" applyNumberFormat="1" applyFont="1" applyFill="1" applyBorder="1" applyAlignment="1">
      <alignment horizontal="center" vertical="center"/>
    </xf>
    <xf numFmtId="168" fontId="13" fillId="0" borderId="14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right" vertical="center" wrapText="1"/>
    </xf>
    <xf numFmtId="43" fontId="13" fillId="0" borderId="15" xfId="3" applyNumberFormat="1" applyFont="1" applyFill="1" applyBorder="1" applyAlignment="1">
      <alignment horizontal="center" wrapText="1"/>
    </xf>
    <xf numFmtId="2" fontId="13" fillId="0" borderId="15" xfId="3" applyNumberFormat="1" applyFont="1" applyFill="1" applyBorder="1" applyAlignment="1">
      <alignment vertical="center" wrapText="1"/>
    </xf>
    <xf numFmtId="43" fontId="17" fillId="0" borderId="15" xfId="3" applyNumberFormat="1" applyFont="1" applyFill="1" applyBorder="1" applyAlignment="1">
      <alignment horizontal="center" vertical="center" wrapText="1"/>
    </xf>
    <xf numFmtId="2" fontId="13" fillId="0" borderId="0" xfId="3" applyNumberFormat="1" applyFont="1" applyFill="1" applyAlignment="1">
      <alignment vertical="center" wrapText="1"/>
    </xf>
    <xf numFmtId="1" fontId="13" fillId="0" borderId="18" xfId="0" applyNumberFormat="1" applyFont="1" applyFill="1" applyBorder="1" applyAlignment="1">
      <alignment horizontal="center" vertical="center" wrapText="1"/>
    </xf>
    <xf numFmtId="2" fontId="13" fillId="0" borderId="19" xfId="0" applyNumberFormat="1" applyFont="1" applyFill="1" applyBorder="1" applyAlignment="1">
      <alignment horizontal="left" vertical="center" wrapText="1"/>
    </xf>
    <xf numFmtId="2" fontId="13" fillId="0" borderId="19" xfId="3" applyNumberFormat="1" applyFont="1" applyFill="1" applyBorder="1" applyAlignment="1">
      <alignment horizontal="center" vertical="center" wrapText="1"/>
    </xf>
    <xf numFmtId="43" fontId="13" fillId="0" borderId="19" xfId="3" applyNumberFormat="1" applyFont="1" applyFill="1" applyBorder="1" applyAlignment="1">
      <alignment horizontal="center" vertical="center" wrapText="1"/>
    </xf>
    <xf numFmtId="43" fontId="13" fillId="0" borderId="19" xfId="6" applyNumberFormat="1" applyFont="1" applyFill="1" applyBorder="1" applyAlignment="1">
      <alignment horizontal="center" vertical="center"/>
    </xf>
    <xf numFmtId="43" fontId="13" fillId="0" borderId="19" xfId="0" applyNumberFormat="1" applyFont="1" applyFill="1" applyBorder="1" applyAlignment="1">
      <alignment horizontal="center" vertical="center" wrapText="1"/>
    </xf>
    <xf numFmtId="43" fontId="13" fillId="0" borderId="19" xfId="2" applyNumberFormat="1" applyFont="1" applyFill="1" applyBorder="1" applyAlignment="1" applyProtection="1">
      <alignment vertical="center" wrapText="1"/>
      <protection hidden="1"/>
    </xf>
    <xf numFmtId="43" fontId="13" fillId="0" borderId="19" xfId="4" applyNumberFormat="1" applyFont="1" applyFill="1" applyBorder="1" applyAlignment="1" applyProtection="1">
      <alignment vertical="center" wrapText="1"/>
      <protection hidden="1"/>
    </xf>
    <xf numFmtId="43" fontId="13" fillId="0" borderId="20" xfId="2" applyNumberFormat="1" applyFont="1" applyFill="1" applyBorder="1" applyAlignment="1" applyProtection="1">
      <alignment vertical="center" wrapText="1"/>
      <protection hidden="1"/>
    </xf>
    <xf numFmtId="2" fontId="13" fillId="0" borderId="0" xfId="0" applyNumberFormat="1" applyFont="1" applyAlignment="1">
      <alignment wrapText="1"/>
    </xf>
    <xf numFmtId="2" fontId="13" fillId="0" borderId="21" xfId="3" applyNumberFormat="1" applyFont="1" applyFill="1" applyBorder="1" applyAlignment="1">
      <alignment vertical="center" wrapText="1"/>
    </xf>
    <xf numFmtId="2" fontId="19" fillId="0" borderId="22" xfId="3" applyNumberFormat="1" applyFont="1" applyFill="1" applyBorder="1" applyAlignment="1">
      <alignment horizontal="center" vertical="center" wrapText="1"/>
    </xf>
    <xf numFmtId="2" fontId="2" fillId="0" borderId="22" xfId="3" applyNumberFormat="1" applyFont="1" applyFill="1" applyBorder="1" applyAlignment="1">
      <alignment horizontal="center" vertical="center" wrapText="1"/>
    </xf>
    <xf numFmtId="43" fontId="2" fillId="0" borderId="22" xfId="3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right"/>
      <protection locked="0"/>
    </xf>
    <xf numFmtId="2" fontId="2" fillId="0" borderId="22" xfId="0" applyNumberFormat="1" applyFont="1" applyBorder="1" applyProtection="1"/>
    <xf numFmtId="43" fontId="2" fillId="0" borderId="23" xfId="0" applyNumberFormat="1" applyFont="1" applyBorder="1" applyProtection="1"/>
    <xf numFmtId="0" fontId="2" fillId="0" borderId="0" xfId="3" applyFont="1" applyFill="1" applyAlignment="1">
      <alignment vertical="center" wrapText="1"/>
    </xf>
    <xf numFmtId="2" fontId="13" fillId="0" borderId="0" xfId="3" applyNumberFormat="1" applyFont="1" applyFill="1" applyBorder="1" applyAlignment="1">
      <alignment vertical="center" wrapText="1"/>
    </xf>
    <xf numFmtId="2" fontId="19" fillId="0" borderId="0" xfId="3" applyNumberFormat="1" applyFont="1" applyFill="1" applyBorder="1" applyAlignment="1">
      <alignment horizontal="center" vertical="center" wrapText="1"/>
    </xf>
    <xf numFmtId="2" fontId="2" fillId="0" borderId="0" xfId="3" applyNumberFormat="1" applyFont="1" applyFill="1" applyBorder="1" applyAlignment="1">
      <alignment horizontal="center" vertical="center" wrapText="1"/>
    </xf>
    <xf numFmtId="43" fontId="2" fillId="0" borderId="0" xfId="3" applyNumberFormat="1" applyFont="1" applyFill="1" applyBorder="1" applyAlignment="1">
      <alignment horizontal="center" vertical="center" wrapText="1"/>
    </xf>
    <xf numFmtId="43" fontId="2" fillId="0" borderId="21" xfId="0" applyNumberFormat="1" applyFont="1" applyBorder="1" applyAlignment="1">
      <alignment horizontal="left" indent="1"/>
    </xf>
    <xf numFmtId="43" fontId="2" fillId="0" borderId="22" xfId="0" applyNumberFormat="1" applyFont="1" applyBorder="1" applyAlignment="1">
      <alignment horizontal="left" indent="1"/>
    </xf>
    <xf numFmtId="43" fontId="2" fillId="0" borderId="22" xfId="0" applyNumberFormat="1" applyFont="1" applyBorder="1"/>
    <xf numFmtId="43" fontId="2" fillId="0" borderId="23" xfId="0" applyNumberFormat="1" applyFont="1" applyBorder="1" applyAlignment="1">
      <alignment horizontal="left" indent="1"/>
    </xf>
    <xf numFmtId="0" fontId="3" fillId="0" borderId="0" xfId="0" applyFont="1"/>
    <xf numFmtId="2" fontId="2" fillId="0" borderId="22" xfId="0" applyNumberFormat="1" applyFont="1" applyBorder="1" applyAlignment="1">
      <alignment horizontal="left" indent="1"/>
    </xf>
    <xf numFmtId="2" fontId="2" fillId="0" borderId="23" xfId="0" applyNumberFormat="1" applyFont="1" applyBorder="1" applyAlignment="1">
      <alignment horizontal="left" indent="1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center" vertical="center"/>
    </xf>
    <xf numFmtId="2" fontId="11" fillId="0" borderId="15" xfId="0" applyNumberFormat="1" applyFont="1" applyFill="1" applyBorder="1" applyAlignment="1">
      <alignment horizontal="center" vertical="center"/>
    </xf>
    <xf numFmtId="2" fontId="22" fillId="0" borderId="15" xfId="0" applyNumberFormat="1" applyFont="1" applyFill="1" applyBorder="1" applyAlignment="1">
      <alignment horizontal="center" vertical="center"/>
    </xf>
    <xf numFmtId="2" fontId="13" fillId="0" borderId="15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10" fontId="13" fillId="0" borderId="15" xfId="0" applyNumberFormat="1" applyFont="1" applyFill="1" applyBorder="1" applyAlignment="1">
      <alignment horizontal="center" vertical="center"/>
    </xf>
    <xf numFmtId="2" fontId="13" fillId="0" borderId="15" xfId="0" applyNumberFormat="1" applyFont="1" applyFill="1" applyBorder="1" applyAlignment="1">
      <alignment horizontal="center" vertical="center"/>
    </xf>
    <xf numFmtId="4" fontId="23" fillId="0" borderId="15" xfId="0" applyNumberFormat="1" applyFont="1" applyFill="1" applyBorder="1" applyAlignment="1">
      <alignment vertical="center"/>
    </xf>
    <xf numFmtId="43" fontId="13" fillId="0" borderId="16" xfId="0" applyNumberFormat="1" applyFont="1" applyFill="1" applyBorder="1" applyAlignment="1">
      <alignment vertical="center"/>
    </xf>
    <xf numFmtId="2" fontId="11" fillId="0" borderId="15" xfId="0" applyNumberFormat="1" applyFont="1" applyFill="1" applyBorder="1" applyAlignment="1">
      <alignment horizontal="right" vertical="center"/>
    </xf>
    <xf numFmtId="4" fontId="19" fillId="0" borderId="16" xfId="0" applyNumberFormat="1" applyFont="1" applyFill="1" applyBorder="1" applyAlignment="1">
      <alignment vertical="center"/>
    </xf>
    <xf numFmtId="2" fontId="5" fillId="0" borderId="0" xfId="0" applyNumberFormat="1" applyFont="1" applyBorder="1" applyAlignment="1">
      <alignment horizontal="left" indent="1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7" fontId="24" fillId="0" borderId="0" xfId="0" applyNumberFormat="1" applyFont="1" applyFill="1" applyAlignment="1">
      <alignment horizontal="center"/>
    </xf>
    <xf numFmtId="43" fontId="24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166" fontId="24" fillId="0" borderId="0" xfId="0" applyNumberFormat="1" applyFont="1" applyFill="1" applyAlignment="1">
      <alignment horizontal="center"/>
    </xf>
    <xf numFmtId="0" fontId="2" fillId="0" borderId="0" xfId="2" applyNumberFormat="1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167" fontId="2" fillId="0" borderId="0" xfId="2" applyNumberFormat="1" applyFont="1" applyFill="1" applyBorder="1" applyAlignment="1" applyProtection="1">
      <alignment horizontal="center" vertical="center"/>
      <protection locked="0"/>
    </xf>
    <xf numFmtId="2" fontId="2" fillId="0" borderId="0" xfId="2" applyNumberFormat="1" applyFont="1" applyFill="1" applyBorder="1" applyAlignment="1" applyProtection="1">
      <alignment horizontal="center" vertical="center"/>
      <protection locked="0"/>
    </xf>
    <xf numFmtId="2" fontId="2" fillId="0" borderId="0" xfId="2" applyNumberFormat="1" applyFont="1" applyFill="1" applyBorder="1" applyAlignment="1" applyProtection="1">
      <alignment horizontal="center" vertical="center"/>
      <protection hidden="1"/>
    </xf>
    <xf numFmtId="166" fontId="3" fillId="0" borderId="0" xfId="2" applyNumberFormat="1" applyFont="1" applyFill="1" applyBorder="1" applyAlignment="1" applyProtection="1">
      <alignment horizontal="center" vertical="center"/>
      <protection hidden="1"/>
    </xf>
    <xf numFmtId="1" fontId="3" fillId="0" borderId="0" xfId="2" applyNumberFormat="1" applyFont="1" applyFill="1" applyBorder="1" applyAlignment="1" applyProtection="1">
      <alignment horizontal="center" vertical="center"/>
      <protection hidden="1"/>
    </xf>
    <xf numFmtId="2" fontId="3" fillId="0" borderId="0" xfId="2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7" fontId="2" fillId="0" borderId="22" xfId="0" applyNumberFormat="1" applyFont="1" applyBorder="1" applyAlignment="1">
      <alignment horizontal="left" indent="1"/>
    </xf>
    <xf numFmtId="173" fontId="13" fillId="0" borderId="15" xfId="0" applyNumberFormat="1" applyFont="1" applyFill="1" applyBorder="1" applyAlignment="1">
      <alignment horizontal="center" vertical="center"/>
    </xf>
    <xf numFmtId="0" fontId="13" fillId="0" borderId="15" xfId="5" applyNumberFormat="1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167" fontId="2" fillId="0" borderId="21" xfId="0" applyNumberFormat="1" applyFont="1" applyBorder="1" applyAlignment="1">
      <alignment horizontal="left" indent="1"/>
    </xf>
    <xf numFmtId="1" fontId="27" fillId="0" borderId="24" xfId="3" applyNumberFormat="1" applyFont="1" applyFill="1" applyBorder="1" applyAlignment="1">
      <alignment horizontal="center" vertical="center"/>
    </xf>
    <xf numFmtId="2" fontId="27" fillId="0" borderId="15" xfId="3" applyNumberFormat="1" applyFont="1" applyFill="1" applyBorder="1" applyAlignment="1">
      <alignment horizontal="center" vertical="center" wrapText="1"/>
    </xf>
    <xf numFmtId="43" fontId="27" fillId="0" borderId="15" xfId="3" applyNumberFormat="1" applyFont="1" applyFill="1" applyBorder="1" applyAlignment="1">
      <alignment horizontal="center" vertical="center"/>
    </xf>
    <xf numFmtId="43" fontId="27" fillId="0" borderId="15" xfId="21" applyNumberFormat="1" applyFont="1" applyFill="1" applyBorder="1" applyAlignment="1">
      <alignment horizontal="center" vertical="center"/>
    </xf>
    <xf numFmtId="43" fontId="27" fillId="0" borderId="15" xfId="3" applyNumberFormat="1" applyFont="1" applyFill="1" applyBorder="1" applyAlignment="1">
      <alignment horizontal="center" vertical="center" wrapText="1"/>
    </xf>
    <xf numFmtId="43" fontId="27" fillId="0" borderId="15" xfId="0" applyNumberFormat="1" applyFont="1" applyFill="1" applyBorder="1" applyAlignment="1">
      <alignment horizontal="center" vertical="center" wrapText="1"/>
    </xf>
    <xf numFmtId="43" fontId="28" fillId="0" borderId="15" xfId="0" applyNumberFormat="1" applyFont="1" applyFill="1" applyBorder="1" applyAlignment="1">
      <alignment horizontal="center" vertical="center" wrapText="1"/>
    </xf>
    <xf numFmtId="43" fontId="27" fillId="0" borderId="15" xfId="22" applyNumberFormat="1" applyFont="1" applyFill="1" applyBorder="1" applyAlignment="1" applyProtection="1">
      <alignment vertical="center" wrapText="1"/>
      <protection hidden="1"/>
    </xf>
    <xf numFmtId="43" fontId="27" fillId="0" borderId="15" xfId="23" applyNumberFormat="1" applyFont="1" applyFill="1" applyBorder="1" applyAlignment="1" applyProtection="1">
      <alignment vertical="center" wrapText="1"/>
      <protection hidden="1"/>
    </xf>
    <xf numFmtId="43" fontId="27" fillId="0" borderId="25" xfId="22" applyNumberFormat="1" applyFont="1" applyFill="1" applyBorder="1" applyAlignment="1" applyProtection="1">
      <alignment vertical="center" wrapText="1"/>
      <protection hidden="1"/>
    </xf>
    <xf numFmtId="0" fontId="2" fillId="0" borderId="0" xfId="3" applyFont="1" applyFill="1" applyAlignment="1">
      <alignment vertical="center"/>
    </xf>
    <xf numFmtId="43" fontId="29" fillId="0" borderId="15" xfId="3" applyNumberFormat="1" applyFont="1" applyFill="1" applyBorder="1" applyAlignment="1">
      <alignment horizontal="center" vertical="center"/>
    </xf>
    <xf numFmtId="43" fontId="30" fillId="0" borderId="15" xfId="3" applyNumberFormat="1" applyFont="1" applyFill="1" applyBorder="1" applyAlignment="1">
      <alignment horizontal="center" vertical="center"/>
    </xf>
    <xf numFmtId="43" fontId="28" fillId="0" borderId="15" xfId="0" quotePrefix="1" applyNumberFormat="1" applyFont="1" applyFill="1" applyBorder="1" applyAlignment="1">
      <alignment horizontal="center" vertical="center" wrapText="1"/>
    </xf>
    <xf numFmtId="0" fontId="27" fillId="0" borderId="24" xfId="3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center" vertical="center"/>
    </xf>
    <xf numFmtId="43" fontId="27" fillId="0" borderId="15" xfId="0" applyNumberFormat="1" applyFont="1" applyFill="1" applyBorder="1" applyAlignment="1" applyProtection="1">
      <alignment horizontal="center" vertical="center"/>
    </xf>
    <xf numFmtId="43" fontId="28" fillId="0" borderId="15" xfId="3" applyNumberFormat="1" applyFont="1" applyFill="1" applyBorder="1" applyAlignment="1">
      <alignment horizontal="center" vertical="center" wrapText="1"/>
    </xf>
    <xf numFmtId="0" fontId="27" fillId="0" borderId="24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43" fontId="27" fillId="0" borderId="15" xfId="0" applyNumberFormat="1" applyFont="1" applyFill="1" applyBorder="1" applyAlignment="1">
      <alignment horizontal="center" vertical="center"/>
    </xf>
    <xf numFmtId="43" fontId="29" fillId="0" borderId="15" xfId="0" applyNumberFormat="1" applyFont="1" applyFill="1" applyBorder="1" applyAlignment="1">
      <alignment horizontal="center" vertical="center"/>
    </xf>
    <xf numFmtId="43" fontId="28" fillId="0" borderId="15" xfId="0" applyNumberFormat="1" applyFont="1" applyFill="1" applyBorder="1" applyAlignment="1">
      <alignment horizontal="center" vertical="center"/>
    </xf>
    <xf numFmtId="2" fontId="31" fillId="0" borderId="15" xfId="3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horizontal="right" vertical="center"/>
    </xf>
    <xf numFmtId="0" fontId="0" fillId="0" borderId="26" xfId="0" applyFill="1" applyBorder="1" applyAlignment="1">
      <alignment vertical="center" wrapText="1"/>
    </xf>
    <xf numFmtId="0" fontId="0" fillId="0" borderId="15" xfId="3" applyFont="1" applyFill="1" applyBorder="1" applyAlignment="1">
      <alignment horizontal="left" vertical="center" wrapText="1"/>
    </xf>
    <xf numFmtId="173" fontId="13" fillId="0" borderId="15" xfId="2" applyNumberFormat="1" applyFont="1" applyFill="1" applyBorder="1" applyAlignment="1" applyProtection="1">
      <alignment vertical="center" wrapText="1"/>
      <protection hidden="1"/>
    </xf>
    <xf numFmtId="173" fontId="13" fillId="0" borderId="15" xfId="3" applyNumberFormat="1" applyFont="1" applyFill="1" applyBorder="1" applyAlignment="1">
      <alignment horizontal="center" vertical="center" wrapText="1"/>
    </xf>
    <xf numFmtId="168" fontId="13" fillId="0" borderId="15" xfId="3" applyNumberFormat="1" applyFont="1" applyFill="1" applyBorder="1" applyAlignment="1">
      <alignment horizontal="center" vertical="center" wrapText="1"/>
    </xf>
    <xf numFmtId="173" fontId="27" fillId="0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9" fillId="0" borderId="4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0" fontId="2" fillId="0" borderId="8" xfId="2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horizontal="center" vertical="center" wrapText="1"/>
    </xf>
    <xf numFmtId="166" fontId="9" fillId="0" borderId="10" xfId="2" applyNumberFormat="1" applyFont="1" applyFill="1" applyBorder="1" applyAlignment="1">
      <alignment horizontal="center" vertical="center" wrapText="1"/>
    </xf>
    <xf numFmtId="43" fontId="10" fillId="0" borderId="5" xfId="2" applyNumberFormat="1" applyFont="1" applyFill="1" applyBorder="1" applyAlignment="1">
      <alignment horizontal="center" vertical="center" wrapText="1"/>
    </xf>
    <xf numFmtId="43" fontId="10" fillId="0" borderId="10" xfId="2" applyNumberFormat="1" applyFont="1" applyFill="1" applyBorder="1" applyAlignment="1">
      <alignment horizontal="center" vertical="center" wrapText="1"/>
    </xf>
  </cellXfs>
  <cellStyles count="24">
    <cellStyle name="Comma 2" xfId="7"/>
    <cellStyle name="Comma_Juris Azers pamati" xfId="1"/>
    <cellStyle name="Date" xfId="8"/>
    <cellStyle name="Excel Built-in Excel Built-in Excel Built-in Excel Built-in Style 1" xfId="9"/>
    <cellStyle name="Fixed" xfId="10"/>
    <cellStyle name="Heading1" xfId="11"/>
    <cellStyle name="Heading2" xfId="12"/>
    <cellStyle name="Normal" xfId="0" builtinId="0"/>
    <cellStyle name="Normal 12" xfId="13"/>
    <cellStyle name="Normal 13" xfId="14"/>
    <cellStyle name="Normal 15 2" xfId="15"/>
    <cellStyle name="Normal 2" xfId="16"/>
    <cellStyle name="Normal 2 2" xfId="17"/>
    <cellStyle name="Normal 3" xfId="18"/>
    <cellStyle name="Normal 5" xfId="19"/>
    <cellStyle name="Normal_00T" xfId="6"/>
    <cellStyle name="Normal_00T 2" xfId="21"/>
    <cellStyle name="Normal_9908m" xfId="2"/>
    <cellStyle name="Normal_9908m 3" xfId="22"/>
    <cellStyle name="Normal_Kazino kazino tauers klub" xfId="5"/>
    <cellStyle name="Normal_Spikers 1" xfId="4"/>
    <cellStyle name="Normal_Spikers 1 3" xfId="23"/>
    <cellStyle name="Style 1" xfId="3"/>
    <cellStyle name="Обычный_Gulbene siltinashana kor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abSelected="1" view="pageBreakPreview" zoomScale="90" zoomScaleNormal="87" zoomScaleSheetLayoutView="90" workbookViewId="0">
      <selection activeCell="L6" sqref="L6"/>
    </sheetView>
  </sheetViews>
  <sheetFormatPr defaultColWidth="9.140625" defaultRowHeight="12.75" outlineLevelRow="1" outlineLevelCol="2" x14ac:dyDescent="0.2"/>
  <cols>
    <col min="1" max="1" width="4.5703125" style="32" customWidth="1"/>
    <col min="2" max="2" width="37.42578125" style="32" customWidth="1"/>
    <col min="3" max="3" width="5.85546875" style="35" customWidth="1"/>
    <col min="4" max="4" width="8.5703125" style="153" customWidth="1"/>
    <col min="5" max="5" width="8.28515625" style="153" customWidth="1" outlineLevel="1"/>
    <col min="6" max="6" width="7.5703125" style="154" customWidth="1" outlineLevel="2"/>
    <col min="7" max="7" width="8.7109375" style="154" customWidth="1" outlineLevel="2"/>
    <col min="8" max="8" width="9.140625" style="154" customWidth="1" outlineLevel="1"/>
    <col min="9" max="9" width="8.7109375" style="154" hidden="1" customWidth="1" outlineLevel="2"/>
    <col min="10" max="10" width="9.5703125" style="35" customWidth="1" outlineLevel="1" collapsed="1"/>
    <col min="11" max="11" width="10.42578125" style="155" customWidth="1"/>
    <col min="12" max="12" width="9.42578125" style="35" customWidth="1" outlineLevel="1"/>
    <col min="13" max="13" width="10.7109375" style="35" customWidth="1" outlineLevel="2"/>
    <col min="14" max="14" width="10.85546875" style="32" customWidth="1" outlineLevel="1"/>
    <col min="15" max="15" width="10.28515625" style="32" customWidth="1" outlineLevel="1"/>
    <col min="16" max="16" width="13" style="32" customWidth="1"/>
    <col min="17" max="17" width="9.42578125" style="32" hidden="1" customWidth="1" outlineLevel="1"/>
    <col min="18" max="18" width="9.140625" style="32" collapsed="1"/>
    <col min="19" max="16384" width="9.140625" style="32"/>
  </cols>
  <sheetData>
    <row r="1" spans="1:17" s="4" customFormat="1" x14ac:dyDescent="0.2">
      <c r="A1" s="1"/>
      <c r="B1" s="2"/>
      <c r="C1" s="3"/>
      <c r="E1" s="5"/>
      <c r="P1" s="6"/>
    </row>
    <row r="2" spans="1:17" s="4" customFormat="1" ht="15" x14ac:dyDescent="0.25">
      <c r="A2" s="7"/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s="4" customForma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</row>
    <row r="4" spans="1:17" s="4" customFormat="1" x14ac:dyDescent="0.2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</row>
    <row r="5" spans="1:17" s="4" customFormat="1" x14ac:dyDescent="0.2">
      <c r="A5" s="9"/>
      <c r="B5" s="9"/>
      <c r="C5" s="9"/>
      <c r="D5" s="9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7" s="4" customFormat="1" x14ac:dyDescent="0.2">
      <c r="A6" s="11" t="s">
        <v>0</v>
      </c>
      <c r="B6" s="12"/>
      <c r="C6" s="13"/>
      <c r="D6" s="14" t="s">
        <v>99</v>
      </c>
      <c r="E6" s="15"/>
      <c r="F6" s="14"/>
      <c r="G6" s="14"/>
      <c r="H6" s="14"/>
      <c r="I6" s="14"/>
      <c r="J6" s="16"/>
      <c r="K6" s="16"/>
      <c r="L6" s="16"/>
      <c r="M6" s="16"/>
      <c r="N6" s="16"/>
      <c r="O6" s="16"/>
      <c r="P6" s="16"/>
    </row>
    <row r="7" spans="1:17" s="4" customFormat="1" x14ac:dyDescent="0.2">
      <c r="A7" s="11" t="s">
        <v>1</v>
      </c>
      <c r="B7" s="12"/>
      <c r="C7" s="13"/>
      <c r="D7" s="17" t="s">
        <v>97</v>
      </c>
      <c r="E7" s="18"/>
      <c r="F7" s="17"/>
      <c r="G7" s="17"/>
      <c r="H7" s="17"/>
      <c r="I7" s="17"/>
      <c r="J7" s="16"/>
      <c r="K7" s="16"/>
      <c r="L7" s="16"/>
      <c r="M7" s="16"/>
      <c r="N7" s="16"/>
      <c r="O7" s="16"/>
      <c r="P7" s="16"/>
    </row>
    <row r="8" spans="1:17" s="4" customFormat="1" x14ac:dyDescent="0.2">
      <c r="A8" s="11" t="s">
        <v>2</v>
      </c>
      <c r="B8" s="12"/>
      <c r="C8" s="13"/>
      <c r="D8" s="17" t="s">
        <v>98</v>
      </c>
      <c r="E8" s="17"/>
      <c r="F8" s="17"/>
      <c r="G8" s="17"/>
      <c r="H8" s="17"/>
      <c r="I8" s="17"/>
      <c r="J8" s="16"/>
      <c r="K8" s="16"/>
      <c r="L8" s="16"/>
      <c r="M8" s="16"/>
      <c r="N8" s="16"/>
      <c r="O8" s="16"/>
      <c r="P8" s="16"/>
    </row>
    <row r="9" spans="1:17" s="4" customFormat="1" x14ac:dyDescent="0.2">
      <c r="A9" s="19" t="s">
        <v>3</v>
      </c>
      <c r="B9" s="20"/>
      <c r="C9" s="13"/>
      <c r="D9" s="16"/>
      <c r="E9" s="21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 s="29" customFormat="1" x14ac:dyDescent="0.2">
      <c r="A10" s="22"/>
      <c r="B10" s="20"/>
      <c r="C10" s="23" t="s">
        <v>96</v>
      </c>
      <c r="D10" s="24"/>
      <c r="E10" s="19"/>
      <c r="F10" s="25"/>
      <c r="G10" s="25"/>
      <c r="H10" s="26"/>
      <c r="I10" s="27"/>
      <c r="J10" s="27"/>
      <c r="K10" s="28"/>
      <c r="L10" s="28"/>
      <c r="M10" s="28"/>
      <c r="N10" s="28"/>
      <c r="O10" s="28"/>
      <c r="P10" s="27"/>
    </row>
    <row r="11" spans="1:17" s="29" customFormat="1" x14ac:dyDescent="0.2">
      <c r="A11" s="22"/>
      <c r="B11" s="2"/>
      <c r="C11" s="30" t="s">
        <v>4</v>
      </c>
      <c r="D11" s="26"/>
      <c r="E11" s="31"/>
      <c r="F11" s="25"/>
      <c r="G11" s="195">
        <f>P77</f>
        <v>0</v>
      </c>
      <c r="H11" s="195"/>
      <c r="K11" s="27"/>
      <c r="L11" s="27"/>
      <c r="N11" s="28"/>
      <c r="O11" s="28"/>
    </row>
    <row r="12" spans="1:17" ht="13.5" thickBot="1" x14ac:dyDescent="0.25">
      <c r="C12" s="32"/>
      <c r="D12" s="32"/>
      <c r="E12" s="32"/>
      <c r="F12" s="33"/>
      <c r="G12" s="34"/>
      <c r="H12" s="32"/>
      <c r="I12" s="35"/>
      <c r="J12" s="32"/>
      <c r="K12" s="36"/>
      <c r="L12" s="32"/>
      <c r="M12" s="37"/>
    </row>
    <row r="13" spans="1:17" s="39" customFormat="1" ht="13.9" customHeight="1" x14ac:dyDescent="0.2">
      <c r="A13" s="196" t="s">
        <v>5</v>
      </c>
      <c r="B13" s="199" t="s">
        <v>6</v>
      </c>
      <c r="C13" s="201" t="s">
        <v>7</v>
      </c>
      <c r="D13" s="199" t="s">
        <v>8</v>
      </c>
      <c r="E13" s="199" t="s">
        <v>9</v>
      </c>
      <c r="F13" s="199"/>
      <c r="G13" s="199"/>
      <c r="H13" s="199"/>
      <c r="I13" s="199"/>
      <c r="J13" s="199"/>
      <c r="K13" s="199"/>
      <c r="L13" s="199" t="s">
        <v>10</v>
      </c>
      <c r="M13" s="199"/>
      <c r="N13" s="199"/>
      <c r="O13" s="199"/>
      <c r="P13" s="199"/>
      <c r="Q13" s="38"/>
    </row>
    <row r="14" spans="1:17" s="39" customFormat="1" ht="12.75" customHeight="1" x14ac:dyDescent="0.2">
      <c r="A14" s="197"/>
      <c r="B14" s="199"/>
      <c r="C14" s="201"/>
      <c r="D14" s="199"/>
      <c r="E14" s="209" t="s">
        <v>11</v>
      </c>
      <c r="F14" s="203" t="s">
        <v>12</v>
      </c>
      <c r="G14" s="201" t="s">
        <v>13</v>
      </c>
      <c r="H14" s="201" t="s">
        <v>14</v>
      </c>
      <c r="I14" s="201" t="s">
        <v>15</v>
      </c>
      <c r="J14" s="201" t="s">
        <v>16</v>
      </c>
      <c r="K14" s="207" t="s">
        <v>17</v>
      </c>
      <c r="L14" s="201" t="s">
        <v>18</v>
      </c>
      <c r="M14" s="201" t="s">
        <v>13</v>
      </c>
      <c r="N14" s="201" t="s">
        <v>19</v>
      </c>
      <c r="O14" s="201" t="s">
        <v>20</v>
      </c>
      <c r="P14" s="201" t="s">
        <v>21</v>
      </c>
      <c r="Q14" s="206" t="s">
        <v>22</v>
      </c>
    </row>
    <row r="15" spans="1:17" s="39" customFormat="1" ht="15" customHeight="1" x14ac:dyDescent="0.2">
      <c r="A15" s="197"/>
      <c r="B15" s="199"/>
      <c r="C15" s="201"/>
      <c r="D15" s="199"/>
      <c r="E15" s="209"/>
      <c r="F15" s="203"/>
      <c r="G15" s="201"/>
      <c r="H15" s="201"/>
      <c r="I15" s="201"/>
      <c r="J15" s="201"/>
      <c r="K15" s="207"/>
      <c r="L15" s="201"/>
      <c r="M15" s="201"/>
      <c r="N15" s="201"/>
      <c r="O15" s="201"/>
      <c r="P15" s="201"/>
      <c r="Q15" s="206"/>
    </row>
    <row r="16" spans="1:17" s="39" customFormat="1" ht="18" customHeight="1" thickBot="1" x14ac:dyDescent="0.25">
      <c r="A16" s="198"/>
      <c r="B16" s="200"/>
      <c r="C16" s="202"/>
      <c r="D16" s="200"/>
      <c r="E16" s="210"/>
      <c r="F16" s="204"/>
      <c r="G16" s="202"/>
      <c r="H16" s="202"/>
      <c r="I16" s="202"/>
      <c r="J16" s="202"/>
      <c r="K16" s="208"/>
      <c r="L16" s="202"/>
      <c r="M16" s="202"/>
      <c r="N16" s="202"/>
      <c r="O16" s="202"/>
      <c r="P16" s="202"/>
      <c r="Q16" s="206"/>
    </row>
    <row r="17" spans="1:17" s="48" customFormat="1" x14ac:dyDescent="0.2">
      <c r="A17" s="40"/>
      <c r="B17" s="41" t="s">
        <v>23</v>
      </c>
      <c r="C17" s="42"/>
      <c r="D17" s="43"/>
      <c r="E17" s="43"/>
      <c r="F17" s="44"/>
      <c r="G17" s="44"/>
      <c r="H17" s="44"/>
      <c r="I17" s="44"/>
      <c r="J17" s="44"/>
      <c r="K17" s="44"/>
      <c r="L17" s="44"/>
      <c r="M17" s="44"/>
      <c r="N17" s="45"/>
      <c r="O17" s="45"/>
      <c r="P17" s="46"/>
      <c r="Q17" s="47"/>
    </row>
    <row r="18" spans="1:17" s="59" customFormat="1" ht="25.5" x14ac:dyDescent="0.2">
      <c r="A18" s="49">
        <v>1</v>
      </c>
      <c r="B18" s="50" t="s">
        <v>58</v>
      </c>
      <c r="C18" s="51" t="s">
        <v>24</v>
      </c>
      <c r="D18" s="52">
        <v>2</v>
      </c>
      <c r="E18" s="52"/>
      <c r="F18" s="52"/>
      <c r="G18" s="52"/>
      <c r="H18" s="53"/>
      <c r="I18" s="54"/>
      <c r="J18" s="53"/>
      <c r="K18" s="55"/>
      <c r="L18" s="56"/>
      <c r="M18" s="56"/>
      <c r="N18" s="56"/>
      <c r="O18" s="56"/>
      <c r="P18" s="57"/>
      <c r="Q18" s="58">
        <f>(D18*I18)</f>
        <v>0</v>
      </c>
    </row>
    <row r="19" spans="1:17" s="63" customFormat="1" ht="25.5" x14ac:dyDescent="0.2">
      <c r="A19" s="49">
        <v>2</v>
      </c>
      <c r="B19" s="50" t="s">
        <v>66</v>
      </c>
      <c r="C19" s="60" t="s">
        <v>25</v>
      </c>
      <c r="D19" s="61">
        <v>1</v>
      </c>
      <c r="E19" s="62"/>
      <c r="F19" s="52"/>
      <c r="G19" s="52"/>
      <c r="H19" s="52"/>
      <c r="I19" s="54"/>
      <c r="J19" s="53"/>
      <c r="K19" s="55"/>
      <c r="L19" s="56"/>
      <c r="M19" s="56"/>
      <c r="N19" s="56"/>
      <c r="O19" s="56"/>
      <c r="P19" s="57"/>
      <c r="Q19" s="58">
        <f t="shared" ref="Q19:Q71" si="0">(D19*I19)</f>
        <v>0</v>
      </c>
    </row>
    <row r="20" spans="1:17" s="69" customFormat="1" x14ac:dyDescent="0.2">
      <c r="A20" s="64"/>
      <c r="B20" s="65" t="s">
        <v>67</v>
      </c>
      <c r="C20" s="66"/>
      <c r="D20" s="53"/>
      <c r="E20" s="67"/>
      <c r="F20" s="53"/>
      <c r="G20" s="52"/>
      <c r="H20" s="53"/>
      <c r="I20" s="68"/>
      <c r="J20" s="53"/>
      <c r="K20" s="55"/>
      <c r="L20" s="56"/>
      <c r="M20" s="56"/>
      <c r="N20" s="56"/>
      <c r="O20" s="56"/>
      <c r="P20" s="57"/>
      <c r="Q20" s="58">
        <f t="shared" si="0"/>
        <v>0</v>
      </c>
    </row>
    <row r="21" spans="1:17" s="59" customFormat="1" ht="51" x14ac:dyDescent="0.2">
      <c r="A21" s="49">
        <v>1</v>
      </c>
      <c r="B21" s="158" t="s">
        <v>70</v>
      </c>
      <c r="C21" s="51" t="s">
        <v>26</v>
      </c>
      <c r="D21" s="61">
        <v>343</v>
      </c>
      <c r="E21" s="62"/>
      <c r="F21" s="62"/>
      <c r="G21" s="52"/>
      <c r="H21" s="52"/>
      <c r="I21" s="54"/>
      <c r="J21" s="53"/>
      <c r="K21" s="55"/>
      <c r="L21" s="56"/>
      <c r="M21" s="56"/>
      <c r="N21" s="56"/>
      <c r="O21" s="56"/>
      <c r="P21" s="57"/>
      <c r="Q21" s="58">
        <f t="shared" si="0"/>
        <v>0</v>
      </c>
    </row>
    <row r="22" spans="1:17" s="59" customFormat="1" ht="38.25" x14ac:dyDescent="0.2">
      <c r="A22" s="49">
        <v>2</v>
      </c>
      <c r="B22" s="158" t="s">
        <v>68</v>
      </c>
      <c r="C22" s="51" t="s">
        <v>26</v>
      </c>
      <c r="D22" s="61">
        <v>343</v>
      </c>
      <c r="E22" s="62"/>
      <c r="F22" s="62"/>
      <c r="G22" s="52"/>
      <c r="H22" s="52"/>
      <c r="I22" s="54"/>
      <c r="J22" s="53"/>
      <c r="K22" s="55"/>
      <c r="L22" s="56"/>
      <c r="M22" s="56"/>
      <c r="N22" s="56"/>
      <c r="O22" s="56"/>
      <c r="P22" s="57"/>
      <c r="Q22" s="58">
        <f t="shared" ref="Q22" si="1">(D22*I22)</f>
        <v>0</v>
      </c>
    </row>
    <row r="23" spans="1:17" s="59" customFormat="1" ht="44.25" customHeight="1" x14ac:dyDescent="0.2">
      <c r="A23" s="49">
        <v>3</v>
      </c>
      <c r="B23" s="158" t="s">
        <v>82</v>
      </c>
      <c r="C23" s="51" t="s">
        <v>26</v>
      </c>
      <c r="D23" s="61">
        <v>343</v>
      </c>
      <c r="E23" s="62"/>
      <c r="F23" s="62"/>
      <c r="G23" s="52"/>
      <c r="H23" s="53"/>
      <c r="I23" s="54"/>
      <c r="J23" s="53"/>
      <c r="K23" s="55"/>
      <c r="L23" s="56"/>
      <c r="M23" s="56"/>
      <c r="N23" s="56"/>
      <c r="O23" s="56"/>
      <c r="P23" s="57"/>
      <c r="Q23" s="58">
        <f t="shared" ref="Q23:Q33" si="2">(D23*I23)</f>
        <v>0</v>
      </c>
    </row>
    <row r="24" spans="1:17" s="171" customFormat="1" x14ac:dyDescent="0.2">
      <c r="A24" s="161">
        <v>4</v>
      </c>
      <c r="B24" s="188" t="s">
        <v>91</v>
      </c>
      <c r="C24" s="162" t="s">
        <v>64</v>
      </c>
      <c r="D24" s="163">
        <v>55</v>
      </c>
      <c r="E24" s="164"/>
      <c r="F24" s="164"/>
      <c r="G24" s="165"/>
      <c r="H24" s="166"/>
      <c r="I24" s="167"/>
      <c r="J24" s="166"/>
      <c r="K24" s="168"/>
      <c r="L24" s="169"/>
      <c r="M24" s="169"/>
      <c r="N24" s="169"/>
      <c r="O24" s="169"/>
      <c r="P24" s="170"/>
      <c r="Q24" s="58">
        <f t="shared" si="2"/>
        <v>0</v>
      </c>
    </row>
    <row r="25" spans="1:17" s="171" customFormat="1" hidden="1" outlineLevel="1" x14ac:dyDescent="0.2">
      <c r="A25" s="161"/>
      <c r="B25" s="184" t="s">
        <v>73</v>
      </c>
      <c r="C25" s="162" t="s">
        <v>64</v>
      </c>
      <c r="D25" s="163">
        <f>D24</f>
        <v>55</v>
      </c>
      <c r="E25" s="172"/>
      <c r="F25" s="173"/>
      <c r="G25" s="165"/>
      <c r="H25" s="163"/>
      <c r="I25" s="174"/>
      <c r="J25" s="163"/>
      <c r="K25" s="168"/>
      <c r="L25" s="169"/>
      <c r="M25" s="169"/>
      <c r="N25" s="169"/>
      <c r="O25" s="169"/>
      <c r="P25" s="170"/>
      <c r="Q25" s="58">
        <f t="shared" si="2"/>
        <v>0</v>
      </c>
    </row>
    <row r="26" spans="1:17" s="171" customFormat="1" ht="51" collapsed="1" x14ac:dyDescent="0.2">
      <c r="A26" s="161">
        <v>5</v>
      </c>
      <c r="B26" s="188" t="s">
        <v>92</v>
      </c>
      <c r="C26" s="162" t="s">
        <v>64</v>
      </c>
      <c r="D26" s="163">
        <v>45</v>
      </c>
      <c r="E26" s="164"/>
      <c r="F26" s="164"/>
      <c r="G26" s="165"/>
      <c r="H26" s="166"/>
      <c r="I26" s="167"/>
      <c r="J26" s="166"/>
      <c r="K26" s="168"/>
      <c r="L26" s="169"/>
      <c r="M26" s="169"/>
      <c r="N26" s="169"/>
      <c r="O26" s="169"/>
      <c r="P26" s="170"/>
      <c r="Q26" s="58">
        <f t="shared" si="2"/>
        <v>0</v>
      </c>
    </row>
    <row r="27" spans="1:17" s="171" customFormat="1" hidden="1" outlineLevel="1" x14ac:dyDescent="0.2">
      <c r="A27" s="161"/>
      <c r="B27" s="184" t="s">
        <v>76</v>
      </c>
      <c r="C27" s="162" t="s">
        <v>64</v>
      </c>
      <c r="D27" s="163">
        <f>D26*1.03</f>
        <v>46.35</v>
      </c>
      <c r="E27" s="172"/>
      <c r="F27" s="173"/>
      <c r="G27" s="165">
        <f t="shared" ref="G24:G29" si="3">ROUND(F27*E27,2)</f>
        <v>0</v>
      </c>
      <c r="H27" s="163"/>
      <c r="I27" s="174"/>
      <c r="J27" s="163"/>
      <c r="K27" s="168">
        <f t="shared" ref="K23:K33" si="4">G27+H27+J27</f>
        <v>0</v>
      </c>
      <c r="L27" s="169">
        <f t="shared" ref="L23:L33" si="5">ROUND(D27*E27,2)</f>
        <v>0</v>
      </c>
      <c r="M27" s="169">
        <f t="shared" ref="M23:M33" si="6">ROUND(D27*G27,2)</f>
        <v>0</v>
      </c>
      <c r="N27" s="169">
        <f t="shared" ref="N23:N33" si="7">ROUND(D27*H27,2)</f>
        <v>0</v>
      </c>
      <c r="O27" s="169">
        <f t="shared" ref="O23:O33" si="8">ROUND(D27*J27,2)</f>
        <v>0</v>
      </c>
      <c r="P27" s="170">
        <f t="shared" ref="P24:P27" si="9">ROUND(SUM(M27+N27+O27),2)</f>
        <v>0</v>
      </c>
      <c r="Q27" s="58">
        <f t="shared" si="2"/>
        <v>0</v>
      </c>
    </row>
    <row r="28" spans="1:17" s="110" customFormat="1" ht="38.25" collapsed="1" x14ac:dyDescent="0.2">
      <c r="A28" s="175">
        <v>6</v>
      </c>
      <c r="B28" s="185" t="s">
        <v>77</v>
      </c>
      <c r="C28" s="176" t="s">
        <v>74</v>
      </c>
      <c r="D28" s="177">
        <v>3</v>
      </c>
      <c r="E28" s="165"/>
      <c r="F28" s="164"/>
      <c r="G28" s="165"/>
      <c r="H28" s="166"/>
      <c r="I28" s="178"/>
      <c r="J28" s="166"/>
      <c r="K28" s="168"/>
      <c r="L28" s="169"/>
      <c r="M28" s="169"/>
      <c r="N28" s="169"/>
      <c r="O28" s="169"/>
      <c r="P28" s="170"/>
      <c r="Q28" s="58">
        <f t="shared" si="2"/>
        <v>0</v>
      </c>
    </row>
    <row r="29" spans="1:17" s="152" customFormat="1" hidden="1" outlineLevel="1" x14ac:dyDescent="0.2">
      <c r="A29" s="179"/>
      <c r="B29" s="186" t="s">
        <v>75</v>
      </c>
      <c r="C29" s="180" t="s">
        <v>40</v>
      </c>
      <c r="D29" s="181">
        <v>3</v>
      </c>
      <c r="E29" s="165"/>
      <c r="F29" s="182"/>
      <c r="G29" s="165"/>
      <c r="H29" s="166"/>
      <c r="I29" s="183"/>
      <c r="J29" s="181"/>
      <c r="K29" s="168"/>
      <c r="L29" s="169"/>
      <c r="M29" s="169"/>
      <c r="N29" s="169"/>
      <c r="O29" s="169"/>
      <c r="P29" s="170"/>
      <c r="Q29" s="58">
        <f t="shared" si="2"/>
        <v>0</v>
      </c>
    </row>
    <row r="30" spans="1:17" s="110" customFormat="1" ht="25.5" collapsed="1" x14ac:dyDescent="0.2">
      <c r="A30" s="175">
        <v>7</v>
      </c>
      <c r="B30" s="187" t="s">
        <v>79</v>
      </c>
      <c r="C30" s="176" t="s">
        <v>74</v>
      </c>
      <c r="D30" s="177">
        <v>2</v>
      </c>
      <c r="E30" s="165"/>
      <c r="F30" s="164"/>
      <c r="G30" s="165"/>
      <c r="H30" s="166"/>
      <c r="I30" s="178"/>
      <c r="J30" s="166"/>
      <c r="K30" s="168"/>
      <c r="L30" s="169"/>
      <c r="M30" s="169"/>
      <c r="N30" s="169"/>
      <c r="O30" s="169"/>
      <c r="P30" s="170"/>
      <c r="Q30" s="58">
        <f t="shared" ref="Q30:Q31" si="10">(D30*I30)</f>
        <v>0</v>
      </c>
    </row>
    <row r="31" spans="1:17" s="152" customFormat="1" hidden="1" outlineLevel="1" x14ac:dyDescent="0.2">
      <c r="A31" s="179"/>
      <c r="B31" s="186" t="s">
        <v>78</v>
      </c>
      <c r="C31" s="180" t="s">
        <v>40</v>
      </c>
      <c r="D31" s="181">
        <v>2</v>
      </c>
      <c r="E31" s="165"/>
      <c r="F31" s="182"/>
      <c r="G31" s="165"/>
      <c r="H31" s="166"/>
      <c r="I31" s="183"/>
      <c r="J31" s="181"/>
      <c r="K31" s="168"/>
      <c r="L31" s="169"/>
      <c r="M31" s="169"/>
      <c r="N31" s="169"/>
      <c r="O31" s="169"/>
      <c r="P31" s="170"/>
      <c r="Q31" s="58">
        <f t="shared" si="10"/>
        <v>0</v>
      </c>
    </row>
    <row r="32" spans="1:17" s="63" customFormat="1" ht="25.5" collapsed="1" x14ac:dyDescent="0.2">
      <c r="A32" s="70">
        <v>8</v>
      </c>
      <c r="B32" s="50" t="s">
        <v>72</v>
      </c>
      <c r="C32" s="60" t="s">
        <v>26</v>
      </c>
      <c r="D32" s="61">
        <f>343*0.35</f>
        <v>120.05</v>
      </c>
      <c r="E32" s="62"/>
      <c r="F32" s="62"/>
      <c r="G32" s="52"/>
      <c r="H32" s="53"/>
      <c r="I32" s="68"/>
      <c r="J32" s="53"/>
      <c r="K32" s="55"/>
      <c r="L32" s="56"/>
      <c r="M32" s="56"/>
      <c r="N32" s="56"/>
      <c r="O32" s="56"/>
      <c r="P32" s="57"/>
      <c r="Q32" s="58">
        <f t="shared" si="2"/>
        <v>0</v>
      </c>
    </row>
    <row r="33" spans="1:17" s="63" customFormat="1" hidden="1" outlineLevel="1" x14ac:dyDescent="0.2">
      <c r="A33" s="70"/>
      <c r="B33" s="71" t="s">
        <v>71</v>
      </c>
      <c r="C33" s="60" t="s">
        <v>26</v>
      </c>
      <c r="D33" s="61">
        <f>ROUND(D32*1.23*90%,0)</f>
        <v>133</v>
      </c>
      <c r="E33" s="72"/>
      <c r="F33" s="72"/>
      <c r="G33" s="52"/>
      <c r="H33" s="52"/>
      <c r="I33" s="68"/>
      <c r="J33" s="53"/>
      <c r="K33" s="55"/>
      <c r="L33" s="56"/>
      <c r="M33" s="56"/>
      <c r="N33" s="56"/>
      <c r="O33" s="56"/>
      <c r="P33" s="57"/>
      <c r="Q33" s="58">
        <f t="shared" si="2"/>
        <v>0</v>
      </c>
    </row>
    <row r="34" spans="1:17" s="63" customFormat="1" ht="25.5" collapsed="1" x14ac:dyDescent="0.2">
      <c r="A34" s="70">
        <v>9</v>
      </c>
      <c r="B34" s="50" t="s">
        <v>80</v>
      </c>
      <c r="C34" s="60" t="s">
        <v>26</v>
      </c>
      <c r="D34" s="61">
        <v>320</v>
      </c>
      <c r="E34" s="62"/>
      <c r="F34" s="62"/>
      <c r="G34" s="52"/>
      <c r="H34" s="53"/>
      <c r="I34" s="68"/>
      <c r="J34" s="53"/>
      <c r="K34" s="55"/>
      <c r="L34" s="56"/>
      <c r="M34" s="56"/>
      <c r="N34" s="56"/>
      <c r="O34" s="56"/>
      <c r="P34" s="57"/>
      <c r="Q34" s="58">
        <f t="shared" si="0"/>
        <v>0</v>
      </c>
    </row>
    <row r="35" spans="1:17" s="63" customFormat="1" hidden="1" outlineLevel="1" x14ac:dyDescent="0.2">
      <c r="A35" s="70"/>
      <c r="B35" s="71" t="s">
        <v>81</v>
      </c>
      <c r="C35" s="60" t="s">
        <v>26</v>
      </c>
      <c r="D35" s="61">
        <f>ROUND(D34*1.23*90%,0)</f>
        <v>354</v>
      </c>
      <c r="E35" s="72"/>
      <c r="F35" s="72"/>
      <c r="G35" s="52"/>
      <c r="H35" s="52"/>
      <c r="I35" s="68"/>
      <c r="J35" s="53"/>
      <c r="K35" s="55"/>
      <c r="L35" s="56"/>
      <c r="M35" s="56"/>
      <c r="N35" s="56"/>
      <c r="O35" s="56"/>
      <c r="P35" s="57"/>
      <c r="Q35" s="58">
        <f t="shared" si="0"/>
        <v>0</v>
      </c>
    </row>
    <row r="36" spans="1:17" s="59" customFormat="1" ht="44.25" customHeight="1" collapsed="1" x14ac:dyDescent="0.2">
      <c r="A36" s="49">
        <v>10</v>
      </c>
      <c r="B36" s="158" t="s">
        <v>83</v>
      </c>
      <c r="C36" s="51" t="s">
        <v>26</v>
      </c>
      <c r="D36" s="61">
        <v>343</v>
      </c>
      <c r="E36" s="62"/>
      <c r="F36" s="62"/>
      <c r="G36" s="52"/>
      <c r="H36" s="53"/>
      <c r="I36" s="54"/>
      <c r="J36" s="53"/>
      <c r="K36" s="55"/>
      <c r="L36" s="56"/>
      <c r="M36" s="56"/>
      <c r="N36" s="56"/>
      <c r="O36" s="56"/>
      <c r="P36" s="57"/>
      <c r="Q36" s="58">
        <f t="shared" si="0"/>
        <v>0</v>
      </c>
    </row>
    <row r="37" spans="1:17" s="63" customFormat="1" ht="25.5" x14ac:dyDescent="0.2">
      <c r="A37" s="70">
        <v>11</v>
      </c>
      <c r="B37" s="50" t="s">
        <v>59</v>
      </c>
      <c r="C37" s="60" t="s">
        <v>26</v>
      </c>
      <c r="D37" s="61">
        <v>350</v>
      </c>
      <c r="E37" s="62"/>
      <c r="F37" s="62"/>
      <c r="G37" s="52"/>
      <c r="H37" s="52"/>
      <c r="I37" s="54"/>
      <c r="J37" s="53"/>
      <c r="K37" s="55"/>
      <c r="L37" s="56"/>
      <c r="M37" s="56"/>
      <c r="N37" s="56"/>
      <c r="O37" s="56"/>
      <c r="P37" s="57"/>
      <c r="Q37" s="58">
        <f t="shared" si="0"/>
        <v>0</v>
      </c>
    </row>
    <row r="38" spans="1:17" s="59" customFormat="1" x14ac:dyDescent="0.2">
      <c r="A38" s="49"/>
      <c r="B38" s="73" t="s">
        <v>28</v>
      </c>
      <c r="C38" s="51"/>
      <c r="D38" s="52"/>
      <c r="E38" s="52"/>
      <c r="F38" s="62"/>
      <c r="G38" s="52"/>
      <c r="H38" s="53"/>
      <c r="I38" s="68"/>
      <c r="J38" s="53"/>
      <c r="K38" s="55"/>
      <c r="L38" s="56"/>
      <c r="M38" s="56"/>
      <c r="N38" s="56"/>
      <c r="O38" s="56"/>
      <c r="P38" s="57"/>
      <c r="Q38" s="58">
        <f t="shared" si="0"/>
        <v>0</v>
      </c>
    </row>
    <row r="39" spans="1:17" s="69" customFormat="1" x14ac:dyDescent="0.2">
      <c r="A39" s="64"/>
      <c r="B39" s="65" t="s">
        <v>69</v>
      </c>
      <c r="C39" s="66"/>
      <c r="D39" s="53"/>
      <c r="E39" s="67"/>
      <c r="F39" s="53"/>
      <c r="G39" s="52"/>
      <c r="H39" s="53"/>
      <c r="I39" s="68"/>
      <c r="J39" s="53"/>
      <c r="K39" s="55"/>
      <c r="L39" s="56"/>
      <c r="M39" s="56"/>
      <c r="N39" s="56"/>
      <c r="O39" s="56"/>
      <c r="P39" s="57"/>
      <c r="Q39" s="58">
        <f t="shared" si="0"/>
        <v>0</v>
      </c>
    </row>
    <row r="40" spans="1:17" s="59" customFormat="1" ht="38.25" x14ac:dyDescent="0.2">
      <c r="A40" s="49">
        <v>1</v>
      </c>
      <c r="B40" s="158" t="s">
        <v>62</v>
      </c>
      <c r="C40" s="51" t="s">
        <v>26</v>
      </c>
      <c r="D40" s="61">
        <v>80</v>
      </c>
      <c r="E40" s="62"/>
      <c r="F40" s="62"/>
      <c r="G40" s="52"/>
      <c r="H40" s="52"/>
      <c r="I40" s="54"/>
      <c r="J40" s="53"/>
      <c r="K40" s="55"/>
      <c r="L40" s="56"/>
      <c r="M40" s="56"/>
      <c r="N40" s="56"/>
      <c r="O40" s="56"/>
      <c r="P40" s="57"/>
      <c r="Q40" s="58">
        <f t="shared" si="0"/>
        <v>0</v>
      </c>
    </row>
    <row r="41" spans="1:17" s="63" customFormat="1" ht="25.5" x14ac:dyDescent="0.2">
      <c r="A41" s="70">
        <v>2</v>
      </c>
      <c r="B41" s="50" t="s">
        <v>93</v>
      </c>
      <c r="C41" s="60" t="s">
        <v>26</v>
      </c>
      <c r="D41" s="61">
        <v>72</v>
      </c>
      <c r="E41" s="62"/>
      <c r="F41" s="62"/>
      <c r="G41" s="52"/>
      <c r="H41" s="53"/>
      <c r="I41" s="68"/>
      <c r="J41" s="53"/>
      <c r="K41" s="55"/>
      <c r="L41" s="56"/>
      <c r="M41" s="56"/>
      <c r="N41" s="56"/>
      <c r="O41" s="56"/>
      <c r="P41" s="57"/>
      <c r="Q41" s="58">
        <f t="shared" si="0"/>
        <v>0</v>
      </c>
    </row>
    <row r="42" spans="1:17" s="63" customFormat="1" hidden="1" outlineLevel="1" x14ac:dyDescent="0.2">
      <c r="A42" s="70"/>
      <c r="B42" s="71" t="s">
        <v>27</v>
      </c>
      <c r="C42" s="60" t="s">
        <v>26</v>
      </c>
      <c r="D42" s="61">
        <f>ROUND(D41*1.23*90%,0)</f>
        <v>80</v>
      </c>
      <c r="E42" s="72"/>
      <c r="F42" s="72"/>
      <c r="G42" s="52"/>
      <c r="H42" s="52"/>
      <c r="I42" s="68"/>
      <c r="J42" s="53"/>
      <c r="K42" s="55"/>
      <c r="L42" s="56"/>
      <c r="M42" s="56"/>
      <c r="N42" s="56"/>
      <c r="O42" s="56"/>
      <c r="P42" s="57"/>
      <c r="Q42" s="58">
        <f t="shared" si="0"/>
        <v>0</v>
      </c>
    </row>
    <row r="43" spans="1:17" s="63" customFormat="1" ht="25.5" collapsed="1" x14ac:dyDescent="0.2">
      <c r="A43" s="70">
        <v>3</v>
      </c>
      <c r="B43" s="50" t="s">
        <v>59</v>
      </c>
      <c r="C43" s="60" t="s">
        <v>26</v>
      </c>
      <c r="D43" s="61">
        <v>8</v>
      </c>
      <c r="E43" s="62"/>
      <c r="F43" s="62"/>
      <c r="G43" s="52"/>
      <c r="H43" s="52"/>
      <c r="I43" s="54"/>
      <c r="J43" s="53"/>
      <c r="K43" s="55"/>
      <c r="L43" s="56"/>
      <c r="M43" s="56"/>
      <c r="N43" s="56"/>
      <c r="O43" s="56"/>
      <c r="P43" s="57"/>
      <c r="Q43" s="58">
        <f t="shared" si="0"/>
        <v>0</v>
      </c>
    </row>
    <row r="44" spans="1:17" s="59" customFormat="1" ht="27.6" customHeight="1" x14ac:dyDescent="0.2">
      <c r="A44" s="49">
        <v>4</v>
      </c>
      <c r="B44" s="158" t="s">
        <v>29</v>
      </c>
      <c r="C44" s="60" t="s">
        <v>30</v>
      </c>
      <c r="D44" s="61">
        <v>169</v>
      </c>
      <c r="E44" s="52"/>
      <c r="F44" s="52"/>
      <c r="G44" s="52"/>
      <c r="H44" s="52"/>
      <c r="I44" s="54"/>
      <c r="J44" s="53"/>
      <c r="K44" s="55"/>
      <c r="L44" s="56"/>
      <c r="M44" s="56"/>
      <c r="N44" s="56"/>
      <c r="O44" s="56"/>
      <c r="P44" s="57"/>
      <c r="Q44" s="58">
        <f t="shared" si="0"/>
        <v>0</v>
      </c>
    </row>
    <row r="45" spans="1:17" s="78" customFormat="1" ht="39" customHeight="1" x14ac:dyDescent="0.2">
      <c r="A45" s="74">
        <v>5</v>
      </c>
      <c r="B45" s="75" t="s">
        <v>31</v>
      </c>
      <c r="C45" s="76" t="s">
        <v>26</v>
      </c>
      <c r="D45" s="77">
        <v>18.899999999999999</v>
      </c>
      <c r="E45" s="52"/>
      <c r="F45" s="52"/>
      <c r="G45" s="52"/>
      <c r="H45" s="53"/>
      <c r="I45" s="68"/>
      <c r="J45" s="53"/>
      <c r="K45" s="55"/>
      <c r="L45" s="56"/>
      <c r="M45" s="56"/>
      <c r="N45" s="56"/>
      <c r="O45" s="56"/>
      <c r="P45" s="57"/>
      <c r="Q45" s="58">
        <f t="shared" si="0"/>
        <v>0</v>
      </c>
    </row>
    <row r="46" spans="1:17" s="78" customFormat="1" hidden="1" outlineLevel="1" x14ac:dyDescent="0.2">
      <c r="A46" s="74"/>
      <c r="B46" s="79" t="s">
        <v>32</v>
      </c>
      <c r="C46" s="60" t="s">
        <v>26</v>
      </c>
      <c r="D46" s="61">
        <f>D45*1.35</f>
        <v>25.515000000000001</v>
      </c>
      <c r="E46" s="52"/>
      <c r="F46" s="62"/>
      <c r="G46" s="52">
        <f t="shared" ref="G46:G64" si="11">ROUND(F46*E46,2)</f>
        <v>0</v>
      </c>
      <c r="H46" s="53"/>
      <c r="I46" s="68"/>
      <c r="J46" s="80"/>
      <c r="K46" s="55">
        <f t="shared" ref="K20:K64" si="12">G46+H46+J46</f>
        <v>0</v>
      </c>
      <c r="L46" s="56">
        <f t="shared" ref="L20:L64" si="13">ROUND(D46*E46,2)</f>
        <v>0</v>
      </c>
      <c r="M46" s="56">
        <f t="shared" ref="M20:M64" si="14">ROUND(D46*G46,2)</f>
        <v>0</v>
      </c>
      <c r="N46" s="56">
        <f t="shared" ref="N20:N64" si="15">ROUND(D46*H46,2)</f>
        <v>0</v>
      </c>
      <c r="O46" s="56">
        <f t="shared" ref="O20:O64" si="16">ROUND(D46*J46,2)</f>
        <v>0</v>
      </c>
      <c r="P46" s="57">
        <f t="shared" ref="P20:P59" si="17">ROUND(SUM(M46+N46+O46),2)</f>
        <v>0</v>
      </c>
      <c r="Q46" s="58">
        <f t="shared" si="0"/>
        <v>0</v>
      </c>
    </row>
    <row r="47" spans="1:17" s="81" customFormat="1" ht="66.75" customHeight="1" collapsed="1" x14ac:dyDescent="0.2">
      <c r="A47" s="49">
        <v>6</v>
      </c>
      <c r="B47" s="50" t="s">
        <v>33</v>
      </c>
      <c r="C47" s="51" t="s">
        <v>30</v>
      </c>
      <c r="D47" s="52">
        <v>50</v>
      </c>
      <c r="E47" s="52"/>
      <c r="F47" s="52"/>
      <c r="G47" s="52"/>
      <c r="H47" s="53"/>
      <c r="I47" s="68"/>
      <c r="J47" s="53"/>
      <c r="K47" s="55"/>
      <c r="L47" s="56"/>
      <c r="M47" s="56"/>
      <c r="N47" s="56"/>
      <c r="O47" s="56"/>
      <c r="P47" s="57"/>
      <c r="Q47" s="58">
        <f t="shared" si="0"/>
        <v>0</v>
      </c>
    </row>
    <row r="48" spans="1:17" s="78" customFormat="1" hidden="1" outlineLevel="1" x14ac:dyDescent="0.2">
      <c r="A48" s="74"/>
      <c r="B48" s="84" t="s">
        <v>34</v>
      </c>
      <c r="C48" s="82" t="s">
        <v>30</v>
      </c>
      <c r="D48" s="52">
        <f>D47</f>
        <v>50</v>
      </c>
      <c r="E48" s="52"/>
      <c r="F48" s="83"/>
      <c r="G48" s="83"/>
      <c r="H48" s="53"/>
      <c r="I48" s="68"/>
      <c r="J48" s="80"/>
      <c r="K48" s="55"/>
      <c r="L48" s="56"/>
      <c r="M48" s="56"/>
      <c r="N48" s="56"/>
      <c r="O48" s="56"/>
      <c r="P48" s="57"/>
      <c r="Q48" s="58">
        <f t="shared" si="0"/>
        <v>0</v>
      </c>
    </row>
    <row r="49" spans="1:17" s="78" customFormat="1" hidden="1" outlineLevel="1" x14ac:dyDescent="0.2">
      <c r="A49" s="74"/>
      <c r="B49" s="84" t="s">
        <v>35</v>
      </c>
      <c r="C49" s="51" t="s">
        <v>30</v>
      </c>
      <c r="D49" s="52">
        <f>D47*0.035+16</f>
        <v>17.75</v>
      </c>
      <c r="E49" s="52"/>
      <c r="F49" s="62"/>
      <c r="G49" s="52"/>
      <c r="H49" s="53"/>
      <c r="I49" s="68"/>
      <c r="J49" s="80"/>
      <c r="K49" s="55"/>
      <c r="L49" s="56"/>
      <c r="M49" s="56"/>
      <c r="N49" s="56"/>
      <c r="O49" s="56"/>
      <c r="P49" s="57"/>
      <c r="Q49" s="58">
        <f t="shared" si="0"/>
        <v>0</v>
      </c>
    </row>
    <row r="50" spans="1:17" s="78" customFormat="1" hidden="1" outlineLevel="1" x14ac:dyDescent="0.2">
      <c r="A50" s="74"/>
      <c r="B50" s="84" t="s">
        <v>36</v>
      </c>
      <c r="C50" s="51" t="s">
        <v>30</v>
      </c>
      <c r="D50" s="52">
        <f>D47*0.05</f>
        <v>2.5</v>
      </c>
      <c r="E50" s="52"/>
      <c r="F50" s="62"/>
      <c r="G50" s="52"/>
      <c r="H50" s="53"/>
      <c r="I50" s="68"/>
      <c r="J50" s="80"/>
      <c r="K50" s="55"/>
      <c r="L50" s="56"/>
      <c r="M50" s="56"/>
      <c r="N50" s="56"/>
      <c r="O50" s="56"/>
      <c r="P50" s="57"/>
      <c r="Q50" s="58">
        <f t="shared" si="0"/>
        <v>0</v>
      </c>
    </row>
    <row r="51" spans="1:17" s="78" customFormat="1" ht="25.5" hidden="1" outlineLevel="1" x14ac:dyDescent="0.2">
      <c r="A51" s="74"/>
      <c r="B51" s="84" t="s">
        <v>37</v>
      </c>
      <c r="C51" s="51" t="s">
        <v>38</v>
      </c>
      <c r="D51" s="52">
        <v>1</v>
      </c>
      <c r="E51" s="52"/>
      <c r="F51" s="62"/>
      <c r="G51" s="52"/>
      <c r="H51" s="53"/>
      <c r="I51" s="68"/>
      <c r="J51" s="80"/>
      <c r="K51" s="55"/>
      <c r="L51" s="56"/>
      <c r="M51" s="56"/>
      <c r="N51" s="56"/>
      <c r="O51" s="56"/>
      <c r="P51" s="57"/>
      <c r="Q51" s="58">
        <f t="shared" si="0"/>
        <v>0</v>
      </c>
    </row>
    <row r="52" spans="1:17" s="81" customFormat="1" hidden="1" outlineLevel="1" x14ac:dyDescent="0.2">
      <c r="A52" s="49"/>
      <c r="B52" s="84" t="s">
        <v>39</v>
      </c>
      <c r="C52" s="51" t="s">
        <v>40</v>
      </c>
      <c r="D52" s="52">
        <f>ROUND(D49*15+D50*15,0)</f>
        <v>304</v>
      </c>
      <c r="E52" s="52"/>
      <c r="F52" s="62"/>
      <c r="G52" s="52"/>
      <c r="H52" s="53"/>
      <c r="I52" s="68"/>
      <c r="J52" s="53"/>
      <c r="K52" s="55"/>
      <c r="L52" s="56"/>
      <c r="M52" s="56"/>
      <c r="N52" s="56"/>
      <c r="O52" s="56"/>
      <c r="P52" s="57"/>
      <c r="Q52" s="58">
        <f t="shared" si="0"/>
        <v>0</v>
      </c>
    </row>
    <row r="53" spans="1:17" s="59" customFormat="1" hidden="1" outlineLevel="1" x14ac:dyDescent="0.2">
      <c r="A53" s="49"/>
      <c r="B53" s="84" t="s">
        <v>41</v>
      </c>
      <c r="C53" s="51" t="s">
        <v>26</v>
      </c>
      <c r="D53" s="52">
        <f>D49*0.02</f>
        <v>0.35499999999999998</v>
      </c>
      <c r="E53" s="52"/>
      <c r="F53" s="62"/>
      <c r="G53" s="52"/>
      <c r="H53" s="53"/>
      <c r="I53" s="68"/>
      <c r="J53" s="53"/>
      <c r="K53" s="55"/>
      <c r="L53" s="56"/>
      <c r="M53" s="56"/>
      <c r="N53" s="56"/>
      <c r="O53" s="56"/>
      <c r="P53" s="57"/>
      <c r="Q53" s="58">
        <f t="shared" si="0"/>
        <v>0</v>
      </c>
    </row>
    <row r="54" spans="1:17" s="81" customFormat="1" ht="25.5" collapsed="1" x14ac:dyDescent="0.2">
      <c r="A54" s="49">
        <v>7</v>
      </c>
      <c r="B54" s="159" t="s">
        <v>42</v>
      </c>
      <c r="C54" s="85" t="s">
        <v>43</v>
      </c>
      <c r="D54" s="190">
        <v>1600</v>
      </c>
      <c r="E54" s="52"/>
      <c r="F54" s="52"/>
      <c r="G54" s="52"/>
      <c r="H54" s="53"/>
      <c r="I54" s="68"/>
      <c r="J54" s="53"/>
      <c r="K54" s="55"/>
      <c r="L54" s="56"/>
      <c r="M54" s="56"/>
      <c r="N54" s="56"/>
      <c r="O54" s="56"/>
      <c r="P54" s="57"/>
      <c r="Q54" s="58">
        <f t="shared" si="0"/>
        <v>0</v>
      </c>
    </row>
    <row r="55" spans="1:17" s="63" customFormat="1" hidden="1" outlineLevel="1" x14ac:dyDescent="0.2">
      <c r="A55" s="70"/>
      <c r="B55" s="71" t="s">
        <v>60</v>
      </c>
      <c r="C55" s="85" t="s">
        <v>43</v>
      </c>
      <c r="D55" s="157">
        <f>D54*1.15</f>
        <v>1839.9999999999998</v>
      </c>
      <c r="E55" s="52"/>
      <c r="F55" s="72"/>
      <c r="G55" s="72"/>
      <c r="H55" s="72"/>
      <c r="I55" s="86"/>
      <c r="J55" s="72"/>
      <c r="K55" s="55"/>
      <c r="L55" s="56"/>
      <c r="M55" s="56"/>
      <c r="N55" s="56"/>
      <c r="O55" s="56"/>
      <c r="P55" s="57"/>
      <c r="Q55" s="58">
        <f t="shared" si="0"/>
        <v>0</v>
      </c>
    </row>
    <row r="56" spans="1:17" s="63" customFormat="1" hidden="1" outlineLevel="1" x14ac:dyDescent="0.2">
      <c r="A56" s="87"/>
      <c r="B56" s="88" t="s">
        <v>44</v>
      </c>
      <c r="C56" s="85" t="s">
        <v>43</v>
      </c>
      <c r="D56" s="72">
        <f>D54*15%</f>
        <v>240</v>
      </c>
      <c r="E56" s="89"/>
      <c r="F56" s="72"/>
      <c r="G56" s="72"/>
      <c r="H56" s="72"/>
      <c r="I56" s="86"/>
      <c r="J56" s="72"/>
      <c r="K56" s="55"/>
      <c r="L56" s="56"/>
      <c r="M56" s="56"/>
      <c r="N56" s="56"/>
      <c r="O56" s="56"/>
      <c r="P56" s="57"/>
      <c r="Q56" s="58">
        <f t="shared" si="0"/>
        <v>0</v>
      </c>
    </row>
    <row r="57" spans="1:17" s="81" customFormat="1" ht="25.5" collapsed="1" x14ac:dyDescent="0.2">
      <c r="A57" s="49">
        <v>8</v>
      </c>
      <c r="B57" s="159" t="s">
        <v>45</v>
      </c>
      <c r="C57" s="51" t="s">
        <v>26</v>
      </c>
      <c r="D57" s="52">
        <v>23</v>
      </c>
      <c r="E57" s="52"/>
      <c r="F57" s="52"/>
      <c r="G57" s="52"/>
      <c r="H57" s="53"/>
      <c r="I57" s="68"/>
      <c r="J57" s="53"/>
      <c r="K57" s="55"/>
      <c r="L57" s="56"/>
      <c r="M57" s="56"/>
      <c r="N57" s="56"/>
      <c r="O57" s="56"/>
      <c r="P57" s="57"/>
      <c r="Q57" s="58">
        <f t="shared" si="0"/>
        <v>0</v>
      </c>
    </row>
    <row r="58" spans="1:17" s="78" customFormat="1" hidden="1" outlineLevel="1" x14ac:dyDescent="0.2">
      <c r="A58" s="74"/>
      <c r="B58" s="84" t="s">
        <v>61</v>
      </c>
      <c r="C58" s="51" t="s">
        <v>26</v>
      </c>
      <c r="D58" s="61">
        <f>D57*1.02</f>
        <v>23.46</v>
      </c>
      <c r="E58" s="52"/>
      <c r="F58" s="62"/>
      <c r="G58" s="52"/>
      <c r="H58" s="53"/>
      <c r="I58" s="68"/>
      <c r="J58" s="80"/>
      <c r="K58" s="55"/>
      <c r="L58" s="56"/>
      <c r="M58" s="56"/>
      <c r="N58" s="56"/>
      <c r="O58" s="56"/>
      <c r="P58" s="57"/>
      <c r="Q58" s="58">
        <f t="shared" si="0"/>
        <v>0</v>
      </c>
    </row>
    <row r="59" spans="1:17" s="78" customFormat="1" hidden="1" outlineLevel="1" x14ac:dyDescent="0.2">
      <c r="A59" s="74"/>
      <c r="B59" s="84" t="s">
        <v>46</v>
      </c>
      <c r="C59" s="60" t="s">
        <v>47</v>
      </c>
      <c r="D59" s="61">
        <f>D57*0.16</f>
        <v>3.68</v>
      </c>
      <c r="E59" s="52"/>
      <c r="F59" s="62"/>
      <c r="G59" s="52"/>
      <c r="H59" s="53"/>
      <c r="I59" s="68"/>
      <c r="J59" s="80"/>
      <c r="K59" s="55"/>
      <c r="L59" s="56"/>
      <c r="M59" s="56"/>
      <c r="N59" s="56"/>
      <c r="O59" s="56"/>
      <c r="P59" s="57"/>
      <c r="Q59" s="58">
        <f t="shared" si="0"/>
        <v>0</v>
      </c>
    </row>
    <row r="60" spans="1:17" s="59" customFormat="1" ht="25.5" collapsed="1" x14ac:dyDescent="0.2">
      <c r="A60" s="49">
        <v>9</v>
      </c>
      <c r="B60" s="90" t="s">
        <v>94</v>
      </c>
      <c r="C60" s="51" t="s">
        <v>30</v>
      </c>
      <c r="D60" s="52">
        <v>50</v>
      </c>
      <c r="E60" s="52"/>
      <c r="F60" s="52"/>
      <c r="G60" s="52"/>
      <c r="H60" s="53"/>
      <c r="I60" s="53"/>
      <c r="J60" s="53"/>
      <c r="K60" s="55"/>
      <c r="L60" s="56"/>
      <c r="M60" s="56"/>
      <c r="N60" s="56"/>
      <c r="O60" s="56"/>
      <c r="P60" s="57"/>
      <c r="Q60" s="58">
        <f t="shared" si="0"/>
        <v>0</v>
      </c>
    </row>
    <row r="61" spans="1:17" s="78" customFormat="1" hidden="1" outlineLevel="1" x14ac:dyDescent="0.2">
      <c r="A61" s="74"/>
      <c r="B61" s="79" t="s">
        <v>48</v>
      </c>
      <c r="C61" s="51" t="s">
        <v>65</v>
      </c>
      <c r="D61" s="61">
        <f>D60*0.8</f>
        <v>40</v>
      </c>
      <c r="E61" s="52"/>
      <c r="F61" s="62"/>
      <c r="G61" s="52"/>
      <c r="H61" s="53"/>
      <c r="I61" s="91"/>
      <c r="J61" s="80"/>
      <c r="K61" s="55"/>
      <c r="L61" s="56"/>
      <c r="M61" s="56"/>
      <c r="N61" s="56"/>
      <c r="O61" s="56"/>
      <c r="P61" s="57"/>
      <c r="Q61" s="58">
        <f t="shared" si="0"/>
        <v>0</v>
      </c>
    </row>
    <row r="62" spans="1:17" s="78" customFormat="1" hidden="1" outlineLevel="1" x14ac:dyDescent="0.2">
      <c r="A62" s="74"/>
      <c r="B62" s="79" t="s">
        <v>63</v>
      </c>
      <c r="C62" s="51" t="s">
        <v>64</v>
      </c>
      <c r="D62" s="61">
        <v>25</v>
      </c>
      <c r="E62" s="52"/>
      <c r="F62" s="62"/>
      <c r="G62" s="52"/>
      <c r="H62" s="53"/>
      <c r="I62" s="91"/>
      <c r="J62" s="80"/>
      <c r="K62" s="55"/>
      <c r="L62" s="56"/>
      <c r="M62" s="56"/>
      <c r="N62" s="56"/>
      <c r="O62" s="56"/>
      <c r="P62" s="57"/>
      <c r="Q62" s="58">
        <f t="shared" ref="Q62" si="18">(D62*I62)</f>
        <v>0</v>
      </c>
    </row>
    <row r="63" spans="1:17" s="78" customFormat="1" hidden="1" outlineLevel="1" x14ac:dyDescent="0.2">
      <c r="A63" s="74"/>
      <c r="B63" s="79" t="s">
        <v>49</v>
      </c>
      <c r="C63" s="51" t="s">
        <v>30</v>
      </c>
      <c r="D63" s="61">
        <f>D60</f>
        <v>50</v>
      </c>
      <c r="E63" s="52"/>
      <c r="F63" s="62"/>
      <c r="G63" s="52"/>
      <c r="H63" s="53"/>
      <c r="I63" s="91"/>
      <c r="J63" s="80"/>
      <c r="K63" s="55"/>
      <c r="L63" s="56"/>
      <c r="M63" s="56"/>
      <c r="N63" s="56"/>
      <c r="O63" s="56"/>
      <c r="P63" s="57"/>
      <c r="Q63" s="58">
        <f t="shared" si="0"/>
        <v>0</v>
      </c>
    </row>
    <row r="64" spans="1:17" s="92" customFormat="1" ht="15" collapsed="1" thickBot="1" x14ac:dyDescent="0.25">
      <c r="A64" s="49">
        <v>10</v>
      </c>
      <c r="B64" s="50" t="s">
        <v>50</v>
      </c>
      <c r="C64" s="51" t="s">
        <v>51</v>
      </c>
      <c r="D64" s="52">
        <v>3</v>
      </c>
      <c r="E64" s="52"/>
      <c r="F64" s="52"/>
      <c r="G64" s="52"/>
      <c r="H64" s="52"/>
      <c r="I64" s="54"/>
      <c r="J64" s="52"/>
      <c r="K64" s="55"/>
      <c r="L64" s="56"/>
      <c r="M64" s="56"/>
      <c r="N64" s="56"/>
      <c r="O64" s="56"/>
      <c r="P64" s="57"/>
      <c r="Q64" s="58">
        <f t="shared" si="0"/>
        <v>0</v>
      </c>
    </row>
    <row r="65" spans="1:17" s="48" customFormat="1" ht="13.5" customHeight="1" x14ac:dyDescent="0.2">
      <c r="A65" s="40"/>
      <c r="B65" s="41" t="s">
        <v>89</v>
      </c>
      <c r="C65" s="42"/>
      <c r="D65" s="43"/>
      <c r="E65" s="43"/>
      <c r="F65" s="44"/>
      <c r="G65" s="44"/>
      <c r="H65" s="44"/>
      <c r="I65" s="44"/>
      <c r="J65" s="44"/>
      <c r="K65" s="44"/>
      <c r="L65" s="44"/>
      <c r="M65" s="44"/>
      <c r="N65" s="45"/>
      <c r="O65" s="45"/>
      <c r="P65" s="46"/>
      <c r="Q65" s="47"/>
    </row>
    <row r="66" spans="1:17" s="63" customFormat="1" ht="38.25" customHeight="1" x14ac:dyDescent="0.2">
      <c r="A66" s="49">
        <v>1</v>
      </c>
      <c r="B66" s="50" t="s">
        <v>90</v>
      </c>
      <c r="C66" s="60" t="s">
        <v>25</v>
      </c>
      <c r="D66" s="61">
        <v>1</v>
      </c>
      <c r="E66" s="62"/>
      <c r="F66" s="52"/>
      <c r="G66" s="190"/>
      <c r="H66" s="191"/>
      <c r="I66" s="54"/>
      <c r="J66" s="53"/>
      <c r="K66" s="189"/>
      <c r="L66" s="56"/>
      <c r="M66" s="56"/>
      <c r="N66" s="56"/>
      <c r="O66" s="56"/>
      <c r="P66" s="57"/>
      <c r="Q66" s="58">
        <f t="shared" ref="Q66:Q70" si="19">(D66*I66)</f>
        <v>0</v>
      </c>
    </row>
    <row r="67" spans="1:17" s="69" customFormat="1" ht="25.5" x14ac:dyDescent="0.2">
      <c r="A67" s="64"/>
      <c r="B67" s="65" t="s">
        <v>84</v>
      </c>
      <c r="C67" s="66"/>
      <c r="D67" s="53"/>
      <c r="E67" s="67"/>
      <c r="F67" s="53"/>
      <c r="G67" s="52"/>
      <c r="H67" s="53"/>
      <c r="I67" s="68"/>
      <c r="J67" s="53"/>
      <c r="K67" s="55"/>
      <c r="L67" s="56"/>
      <c r="M67" s="56"/>
      <c r="N67" s="56"/>
      <c r="O67" s="56"/>
      <c r="P67" s="57"/>
      <c r="Q67" s="58">
        <f t="shared" si="19"/>
        <v>0</v>
      </c>
    </row>
    <row r="68" spans="1:17" s="171" customFormat="1" ht="65.25" customHeight="1" x14ac:dyDescent="0.2">
      <c r="A68" s="161">
        <v>1</v>
      </c>
      <c r="B68" s="188" t="s">
        <v>95</v>
      </c>
      <c r="C68" s="162" t="s">
        <v>85</v>
      </c>
      <c r="D68" s="163">
        <v>1</v>
      </c>
      <c r="E68" s="164"/>
      <c r="F68" s="164"/>
      <c r="G68" s="165"/>
      <c r="H68" s="192"/>
      <c r="I68" s="167"/>
      <c r="J68" s="166"/>
      <c r="K68" s="168"/>
      <c r="L68" s="169"/>
      <c r="M68" s="169"/>
      <c r="N68" s="169"/>
      <c r="O68" s="169"/>
      <c r="P68" s="170"/>
      <c r="Q68" s="58">
        <f t="shared" si="19"/>
        <v>0</v>
      </c>
    </row>
    <row r="69" spans="1:17" s="171" customFormat="1" hidden="1" outlineLevel="1" x14ac:dyDescent="0.2">
      <c r="A69" s="161"/>
      <c r="B69" s="184" t="s">
        <v>87</v>
      </c>
      <c r="C69" s="162" t="s">
        <v>86</v>
      </c>
      <c r="D69" s="163">
        <f>D68</f>
        <v>1</v>
      </c>
      <c r="E69" s="172"/>
      <c r="F69" s="173"/>
      <c r="G69" s="165">
        <f t="shared" ref="G68:G70" si="20">ROUND(F69*E69,2)</f>
        <v>0</v>
      </c>
      <c r="H69" s="163"/>
      <c r="I69" s="174"/>
      <c r="J69" s="163"/>
      <c r="K69" s="168">
        <f t="shared" ref="K67:K70" si="21">G69+H69+J69</f>
        <v>0</v>
      </c>
      <c r="L69" s="169">
        <f t="shared" ref="L67:L70" si="22">ROUND(D69*E69,2)</f>
        <v>0</v>
      </c>
      <c r="M69" s="169">
        <f t="shared" ref="M67:M70" si="23">ROUND(D69*G69,2)</f>
        <v>0</v>
      </c>
      <c r="N69" s="169">
        <f t="shared" ref="N67:N70" si="24">ROUND(D69*H69,2)</f>
        <v>0</v>
      </c>
      <c r="O69" s="169">
        <f t="shared" ref="O67:O70" si="25">ROUND(D69*J69,2)</f>
        <v>0</v>
      </c>
      <c r="P69" s="170">
        <f t="shared" ref="P68:P69" si="26">ROUND(SUM(M69+N69+O69),2)</f>
        <v>0</v>
      </c>
      <c r="Q69" s="58">
        <f t="shared" si="19"/>
        <v>0</v>
      </c>
    </row>
    <row r="70" spans="1:17" s="171" customFormat="1" hidden="1" outlineLevel="1" x14ac:dyDescent="0.2">
      <c r="A70" s="161"/>
      <c r="B70" s="184" t="s">
        <v>88</v>
      </c>
      <c r="C70" s="162" t="s">
        <v>86</v>
      </c>
      <c r="D70" s="163">
        <f t="shared" ref="D70" si="27">D69</f>
        <v>1</v>
      </c>
      <c r="E70" s="172"/>
      <c r="F70" s="173"/>
      <c r="G70" s="165">
        <f t="shared" si="20"/>
        <v>0</v>
      </c>
      <c r="H70" s="163"/>
      <c r="I70" s="174"/>
      <c r="J70" s="163"/>
      <c r="K70" s="168">
        <f t="shared" si="21"/>
        <v>0</v>
      </c>
      <c r="L70" s="169">
        <f t="shared" si="22"/>
        <v>0</v>
      </c>
      <c r="M70" s="169">
        <f t="shared" si="23"/>
        <v>0</v>
      </c>
      <c r="N70" s="169">
        <f t="shared" si="24"/>
        <v>0</v>
      </c>
      <c r="O70" s="169">
        <f t="shared" si="25"/>
        <v>0</v>
      </c>
      <c r="P70" s="170">
        <f t="shared" ref="P70" si="28">ROUND(SUM(M70+N70+O70),2)</f>
        <v>0</v>
      </c>
      <c r="Q70" s="58">
        <f t="shared" si="19"/>
        <v>0</v>
      </c>
    </row>
    <row r="71" spans="1:17" s="102" customFormat="1" collapsed="1" x14ac:dyDescent="0.2">
      <c r="A71" s="93"/>
      <c r="B71" s="94"/>
      <c r="C71" s="95"/>
      <c r="D71" s="96"/>
      <c r="E71" s="96"/>
      <c r="F71" s="97"/>
      <c r="G71" s="96"/>
      <c r="H71" s="98"/>
      <c r="I71" s="98"/>
      <c r="J71" s="98"/>
      <c r="K71" s="99"/>
      <c r="L71" s="100"/>
      <c r="M71" s="100"/>
      <c r="N71" s="100"/>
      <c r="O71" s="100"/>
      <c r="P71" s="101"/>
      <c r="Q71" s="58">
        <f t="shared" si="0"/>
        <v>0</v>
      </c>
    </row>
    <row r="72" spans="1:17" s="110" customFormat="1" x14ac:dyDescent="0.2">
      <c r="A72" s="103"/>
      <c r="B72" s="104"/>
      <c r="C72" s="105"/>
      <c r="D72" s="106"/>
      <c r="E72" s="106"/>
      <c r="F72" s="107" t="s">
        <v>52</v>
      </c>
      <c r="G72" s="108"/>
      <c r="H72" s="108"/>
      <c r="I72" s="108"/>
      <c r="J72" s="108"/>
      <c r="K72" s="108"/>
      <c r="L72" s="108"/>
      <c r="M72" s="108"/>
      <c r="N72" s="108"/>
      <c r="O72" s="108"/>
      <c r="P72" s="109"/>
    </row>
    <row r="73" spans="1:17" s="110" customFormat="1" x14ac:dyDescent="0.2">
      <c r="A73" s="111"/>
      <c r="B73" s="112"/>
      <c r="C73" s="113"/>
      <c r="D73" s="114"/>
      <c r="E73" s="114"/>
      <c r="F73" s="114"/>
      <c r="G73" s="4"/>
      <c r="H73" s="25"/>
      <c r="I73" s="25"/>
      <c r="J73" s="26" t="s">
        <v>53</v>
      </c>
      <c r="K73" s="115"/>
      <c r="L73" s="116"/>
      <c r="M73" s="116"/>
      <c r="N73" s="117"/>
      <c r="O73" s="116"/>
      <c r="P73" s="118"/>
    </row>
    <row r="74" spans="1:17" s="110" customFormat="1" x14ac:dyDescent="0.2">
      <c r="A74" s="111"/>
      <c r="B74" s="112"/>
      <c r="C74" s="113"/>
      <c r="D74" s="114"/>
      <c r="E74" s="114"/>
      <c r="F74" s="114"/>
      <c r="G74" s="4"/>
      <c r="H74" s="4"/>
      <c r="I74" s="4"/>
      <c r="J74" s="119" t="s">
        <v>52</v>
      </c>
      <c r="K74" s="160"/>
      <c r="L74" s="156"/>
      <c r="M74" s="156"/>
      <c r="N74" s="120"/>
      <c r="O74" s="156"/>
      <c r="P74" s="121"/>
    </row>
    <row r="75" spans="1:17" s="129" customFormat="1" outlineLevel="1" x14ac:dyDescent="0.2">
      <c r="A75" s="122"/>
      <c r="B75" s="123"/>
      <c r="C75" s="123"/>
      <c r="D75" s="124"/>
      <c r="E75" s="125"/>
      <c r="F75" s="126"/>
      <c r="G75" s="126"/>
      <c r="H75" s="126"/>
      <c r="I75" s="127"/>
      <c r="J75" s="126"/>
      <c r="K75" s="128" t="s">
        <v>54</v>
      </c>
      <c r="L75" s="130">
        <v>0</v>
      </c>
      <c r="M75" s="131"/>
      <c r="N75" s="128"/>
      <c r="O75" s="132"/>
      <c r="P75" s="133"/>
    </row>
    <row r="76" spans="1:17" s="129" customFormat="1" outlineLevel="1" x14ac:dyDescent="0.2">
      <c r="A76" s="122"/>
      <c r="B76" s="123"/>
      <c r="C76" s="123"/>
      <c r="D76" s="124"/>
      <c r="E76" s="125"/>
      <c r="F76" s="126"/>
      <c r="G76" s="126"/>
      <c r="H76" s="126"/>
      <c r="I76" s="127"/>
      <c r="J76" s="126"/>
      <c r="K76" s="128" t="s">
        <v>55</v>
      </c>
      <c r="L76" s="130">
        <v>0</v>
      </c>
      <c r="M76" s="131"/>
      <c r="N76" s="128"/>
      <c r="O76" s="132"/>
      <c r="P76" s="133"/>
    </row>
    <row r="77" spans="1:17" s="129" customFormat="1" outlineLevel="1" x14ac:dyDescent="0.2">
      <c r="A77" s="122"/>
      <c r="B77" s="123"/>
      <c r="C77" s="123"/>
      <c r="D77" s="124"/>
      <c r="E77" s="125"/>
      <c r="F77" s="126"/>
      <c r="G77" s="126"/>
      <c r="H77" s="126"/>
      <c r="I77" s="127"/>
      <c r="J77" s="126"/>
      <c r="K77" s="134" t="s">
        <v>56</v>
      </c>
      <c r="L77" s="126" t="s">
        <v>57</v>
      </c>
      <c r="M77" s="131"/>
      <c r="N77" s="128"/>
      <c r="O77" s="132"/>
      <c r="P77" s="135">
        <f>P76+P75+P74</f>
        <v>0</v>
      </c>
    </row>
    <row r="78" spans="1:17" s="4" customFormat="1" x14ac:dyDescent="0.2">
      <c r="A78" s="1"/>
      <c r="B78" s="2"/>
      <c r="C78" s="3"/>
      <c r="E78" s="32"/>
      <c r="J78" s="119"/>
      <c r="K78" s="136"/>
      <c r="L78" s="136"/>
      <c r="M78" s="136"/>
      <c r="N78" s="136"/>
      <c r="O78" s="136"/>
      <c r="P78" s="136"/>
    </row>
    <row r="79" spans="1:17" x14ac:dyDescent="0.2">
      <c r="B79" s="137"/>
      <c r="C79" s="138"/>
      <c r="D79" s="139"/>
      <c r="E79" s="139"/>
      <c r="F79" s="140"/>
      <c r="G79" s="141"/>
      <c r="H79" s="141"/>
      <c r="I79" s="141"/>
      <c r="J79" s="138"/>
      <c r="K79" s="142"/>
      <c r="L79" s="138"/>
      <c r="M79" s="138"/>
      <c r="N79" s="137"/>
      <c r="O79" s="137"/>
      <c r="P79" s="137"/>
    </row>
    <row r="80" spans="1:17" x14ac:dyDescent="0.2">
      <c r="B80" s="137"/>
      <c r="C80" s="138"/>
      <c r="D80" s="205"/>
      <c r="E80" s="205"/>
      <c r="F80" s="205"/>
      <c r="G80" s="141"/>
      <c r="H80" s="141"/>
      <c r="I80" s="141"/>
      <c r="J80" s="138"/>
      <c r="K80" s="205"/>
      <c r="L80" s="205"/>
      <c r="M80" s="205"/>
      <c r="N80" s="137"/>
      <c r="O80" s="137"/>
      <c r="P80" s="137"/>
    </row>
    <row r="81" spans="1:14" s="152" customFormat="1" x14ac:dyDescent="0.2">
      <c r="A81" s="143"/>
      <c r="B81" s="144"/>
      <c r="C81" s="145"/>
      <c r="D81" s="146"/>
      <c r="E81" s="146"/>
      <c r="F81" s="147"/>
      <c r="G81" s="148"/>
      <c r="H81" s="148"/>
      <c r="I81" s="148"/>
      <c r="J81" s="148"/>
      <c r="K81" s="149"/>
      <c r="L81" s="150"/>
      <c r="M81" s="151"/>
    </row>
    <row r="89" spans="1:14" x14ac:dyDescent="0.2">
      <c r="N89" s="5"/>
    </row>
  </sheetData>
  <mergeCells count="24">
    <mergeCell ref="D80:F80"/>
    <mergeCell ref="K80:M80"/>
    <mergeCell ref="Q14:Q16"/>
    <mergeCell ref="K14:K16"/>
    <mergeCell ref="L14:L16"/>
    <mergeCell ref="M14:M16"/>
    <mergeCell ref="N14:N16"/>
    <mergeCell ref="O14:O16"/>
    <mergeCell ref="P14:P16"/>
    <mergeCell ref="E14:E16"/>
    <mergeCell ref="A3:P3"/>
    <mergeCell ref="A4:P4"/>
    <mergeCell ref="G11:H11"/>
    <mergeCell ref="A13:A16"/>
    <mergeCell ref="B13:B16"/>
    <mergeCell ref="C13:C16"/>
    <mergeCell ref="D13:D16"/>
    <mergeCell ref="E13:K13"/>
    <mergeCell ref="L13:P13"/>
    <mergeCell ref="F14:F16"/>
    <mergeCell ref="G14:G16"/>
    <mergeCell ref="H14:H16"/>
    <mergeCell ref="I14:I16"/>
    <mergeCell ref="J14:J16"/>
  </mergeCells>
  <conditionalFormatting sqref="E80 L80 C78 C45">
    <cfRule type="expression" priority="1" stopIfTrue="1">
      <formula>#REF!</formula>
    </cfRule>
  </conditionalFormatting>
  <pageMargins left="0.31496062992125984" right="0.11811023622047245" top="0.6692913385826772" bottom="0.47244094488188981" header="0.31496062992125984" footer="0.15748031496062992"/>
  <pageSetup paperSize="9" scale="85" fitToHeight="3" orientation="landscape" horizontalDpi="4294967295" verticalDpi="300" r:id="rId1"/>
  <headerFooter alignWithMargins="0">
    <oddFooter>&amp;CPage &amp;P</oddFooter>
  </headerFooter>
  <rowBreaks count="1" manualBreakCount="1">
    <brk id="46" max="16" man="1"/>
  </rowBreaks>
  <colBreaks count="1" manualBreakCount="1">
    <brk id="16" max="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Kopā</vt:lpstr>
      <vt:lpstr>Kopā!Print_Area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Kaspars</cp:lastModifiedBy>
  <cp:lastPrinted>2021-04-20T08:03:46Z</cp:lastPrinted>
  <dcterms:created xsi:type="dcterms:W3CDTF">2020-01-17T12:57:37Z</dcterms:created>
  <dcterms:modified xsi:type="dcterms:W3CDTF">2021-04-20T13:20:57Z</dcterms:modified>
</cp:coreProperties>
</file>