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85" yWindow="135" windowWidth="17835" windowHeight="12450" tabRatio="963" activeTab="9"/>
  </bookViews>
  <sheets>
    <sheet name="KOPT" sheetId="153" r:id="rId1"/>
    <sheet name="KOPS" sheetId="150" r:id="rId2"/>
    <sheet name="Rīgas" sheetId="149" r:id="rId3"/>
    <sheet name="Liepu" sheetId="154" r:id="rId4"/>
    <sheet name="Saimniecības" sheetId="155" r:id="rId5"/>
    <sheet name="Upes" sheetId="156" r:id="rId6"/>
    <sheet name="Mazā Dārza" sheetId="157" r:id="rId7"/>
    <sheet name="Dārza" sheetId="158" r:id="rId8"/>
    <sheet name="SV" sheetId="159" r:id="rId9"/>
    <sheet name="Up" sheetId="160" r:id="rId10"/>
  </sheets>
  <definedNames>
    <definedName name="_xlnm.Print_Area" localSheetId="7">Dārza!$A$1:$O$77</definedName>
    <definedName name="_xlnm.Print_Area" localSheetId="1">KOPS!$A$1:$H$33</definedName>
    <definedName name="_xlnm.Print_Area" localSheetId="0">KOPT!$A$1:$D$30</definedName>
    <definedName name="_xlnm.Print_Area" localSheetId="3">Liepu!$A$1:$O$105</definedName>
    <definedName name="_xlnm.Print_Area" localSheetId="6">'Mazā Dārza'!$A$1:$O$95</definedName>
    <definedName name="_xlnm.Print_Area" localSheetId="2">Rīgas!$A$1:$O$84</definedName>
    <definedName name="_xlnm.Print_Area" localSheetId="4">Saimniecības!$A$1:$O$68</definedName>
    <definedName name="_xlnm.Print_Area" localSheetId="8">SV!$A$1:$O$62</definedName>
    <definedName name="_xlnm.Print_Area" localSheetId="9">Up!$A$1:$O$81</definedName>
    <definedName name="_xlnm.Print_Area" localSheetId="5">Upes!$A$1:$O$61</definedName>
    <definedName name="_xlnm.Print_Titles" localSheetId="7">Dārza!$8:$10</definedName>
    <definedName name="_xlnm.Print_Titles" localSheetId="1">KOPS!$9:$12</definedName>
    <definedName name="_xlnm.Print_Titles" localSheetId="0">KOPT!$8:$11</definedName>
    <definedName name="_xlnm.Print_Titles" localSheetId="3">Liepu!$8:$10</definedName>
    <definedName name="_xlnm.Print_Titles" localSheetId="6">'Mazā Dārza'!$8:$10</definedName>
    <definedName name="_xlnm.Print_Titles" localSheetId="2">Rīgas!$8:$10</definedName>
    <definedName name="_xlnm.Print_Titles" localSheetId="4">Saimniecības!$8:$10</definedName>
    <definedName name="_xlnm.Print_Titles" localSheetId="8">SV!$8:$10</definedName>
    <definedName name="_xlnm.Print_Titles" localSheetId="9">Up!$8:$10</definedName>
    <definedName name="_xlnm.Print_Titles" localSheetId="5">Upes!$8:$10</definedName>
  </definedNames>
  <calcPr calcId="145621"/>
</workbook>
</file>

<file path=xl/calcChain.xml><?xml version="1.0" encoding="utf-8"?>
<calcChain xmlns="http://schemas.openxmlformats.org/spreadsheetml/2006/main">
  <c r="D66" i="160" l="1"/>
  <c r="D63" i="160"/>
  <c r="D64" i="160" s="1"/>
  <c r="D26" i="160"/>
  <c r="D25" i="160"/>
  <c r="D24" i="160"/>
  <c r="D18" i="160"/>
  <c r="D17" i="160"/>
  <c r="D15" i="160"/>
  <c r="D45" i="159"/>
  <c r="D26" i="159"/>
  <c r="D25" i="159"/>
  <c r="D19" i="159"/>
  <c r="D18" i="159"/>
  <c r="D17" i="159"/>
  <c r="D16" i="159"/>
  <c r="D61" i="158"/>
  <c r="D58" i="158"/>
  <c r="D30" i="158"/>
  <c r="D29" i="158"/>
  <c r="D28" i="158"/>
  <c r="D27" i="158"/>
  <c r="D21" i="158"/>
  <c r="D20" i="158"/>
  <c r="D18" i="158"/>
  <c r="D17" i="158"/>
  <c r="D16" i="158"/>
  <c r="D78" i="157"/>
  <c r="D79" i="157" s="1"/>
  <c r="D54" i="157"/>
  <c r="D55" i="157" s="1"/>
  <c r="D56" i="157" s="1"/>
  <c r="D51" i="157"/>
  <c r="D32" i="157"/>
  <c r="D31" i="157"/>
  <c r="D30" i="157"/>
  <c r="D29" i="157"/>
  <c r="D27" i="157"/>
  <c r="D18" i="157"/>
  <c r="D17" i="157"/>
  <c r="D15" i="157"/>
  <c r="D45" i="156"/>
  <c r="D46" i="156" s="1"/>
  <c r="D47" i="156" s="1"/>
  <c r="D43" i="156"/>
  <c r="D29" i="156"/>
  <c r="D28" i="156"/>
  <c r="D26" i="156"/>
  <c r="D25" i="156"/>
  <c r="D19" i="156"/>
  <c r="D18" i="156"/>
  <c r="D16" i="156"/>
  <c r="D15" i="156"/>
  <c r="D52" i="155"/>
  <c r="D53" i="155" s="1"/>
  <c r="D54" i="155" s="1"/>
  <c r="D50" i="155"/>
  <c r="D30" i="155"/>
  <c r="D29" i="155"/>
  <c r="D28" i="155"/>
  <c r="D27" i="155"/>
  <c r="D21" i="155"/>
  <c r="D20" i="155"/>
  <c r="D18" i="155"/>
  <c r="D17" i="155"/>
  <c r="D16" i="155"/>
  <c r="D93" i="154"/>
  <c r="D90" i="154"/>
  <c r="D91" i="154" s="1"/>
  <c r="D63" i="154"/>
  <c r="D61" i="154"/>
  <c r="D36" i="154"/>
  <c r="D35" i="154"/>
  <c r="D33" i="154"/>
  <c r="D32" i="154"/>
  <c r="D31" i="154"/>
  <c r="D23" i="154"/>
  <c r="D22" i="154"/>
  <c r="D20" i="154"/>
  <c r="D19" i="154"/>
  <c r="D18" i="154"/>
  <c r="R41" i="149"/>
  <c r="Q41" i="149"/>
  <c r="D59" i="158" l="1"/>
  <c r="D46" i="159"/>
  <c r="K55" i="159"/>
  <c r="K57" i="159" s="1"/>
  <c r="H19" i="150" s="1"/>
  <c r="K54" i="156"/>
  <c r="M70" i="158"/>
  <c r="D64" i="154"/>
  <c r="K88" i="157"/>
  <c r="K70" i="158"/>
  <c r="K74" i="160"/>
  <c r="K76" i="160" s="1"/>
  <c r="H20" i="150" s="1"/>
  <c r="O88" i="157" l="1"/>
  <c r="D65" i="154"/>
  <c r="O74" i="160"/>
  <c r="N74" i="160"/>
  <c r="N76" i="160" s="1"/>
  <c r="G20" i="150" s="1"/>
  <c r="L74" i="160"/>
  <c r="L76" i="160" s="1"/>
  <c r="E20" i="150" s="1"/>
  <c r="M74" i="160"/>
  <c r="N55" i="159"/>
  <c r="N57" i="159" s="1"/>
  <c r="G19" i="150" s="1"/>
  <c r="L55" i="159"/>
  <c r="L57" i="159" s="1"/>
  <c r="E19" i="150" s="1"/>
  <c r="M55" i="159"/>
  <c r="N70" i="158"/>
  <c r="N72" i="158" s="1"/>
  <c r="G18" i="150" s="1"/>
  <c r="M71" i="158"/>
  <c r="O71" i="158" s="1"/>
  <c r="K72" i="158"/>
  <c r="H18" i="150" s="1"/>
  <c r="O70" i="158"/>
  <c r="O72" i="158" s="1"/>
  <c r="M88" i="157"/>
  <c r="N88" i="157"/>
  <c r="N90" i="157" s="1"/>
  <c r="G17" i="150" s="1"/>
  <c r="L88" i="157"/>
  <c r="L90" i="157" s="1"/>
  <c r="E17" i="150" s="1"/>
  <c r="K90" i="157"/>
  <c r="H17" i="150" s="1"/>
  <c r="O6" i="158" l="1"/>
  <c r="D18" i="150"/>
  <c r="O55" i="159"/>
  <c r="M75" i="160"/>
  <c r="O75" i="160" s="1"/>
  <c r="O76" i="160" s="1"/>
  <c r="M56" i="159"/>
  <c r="O56" i="159" s="1"/>
  <c r="M72" i="158"/>
  <c r="F18" i="150" s="1"/>
  <c r="L70" i="158"/>
  <c r="L72" i="158" s="1"/>
  <c r="E18" i="150" s="1"/>
  <c r="M89" i="157"/>
  <c r="O89" i="157" s="1"/>
  <c r="O90" i="157" s="1"/>
  <c r="O6" i="157" l="1"/>
  <c r="D17" i="150"/>
  <c r="O57" i="159"/>
  <c r="M76" i="160"/>
  <c r="F20" i="150" s="1"/>
  <c r="O6" i="160"/>
  <c r="D20" i="150"/>
  <c r="M57" i="159"/>
  <c r="F19" i="150" s="1"/>
  <c r="M90" i="157"/>
  <c r="F17" i="150" s="1"/>
  <c r="O6" i="159" l="1"/>
  <c r="D19" i="150"/>
  <c r="D72" i="149"/>
  <c r="D55" i="149"/>
  <c r="D53" i="149"/>
  <c r="D30" i="149"/>
  <c r="D29" i="149"/>
  <c r="D27" i="149"/>
  <c r="D26" i="149"/>
  <c r="D25" i="149"/>
  <c r="D17" i="149"/>
  <c r="D16" i="149"/>
  <c r="D14" i="149"/>
  <c r="K98" i="154"/>
  <c r="D73" i="149" l="1"/>
  <c r="D56" i="149"/>
  <c r="D57" i="149" l="1"/>
  <c r="M54" i="156"/>
  <c r="M61" i="155"/>
  <c r="K78" i="149" l="1"/>
  <c r="M55" i="156"/>
  <c r="O55" i="156" s="1"/>
  <c r="K56" i="156"/>
  <c r="H16" i="150" s="1"/>
  <c r="N54" i="156"/>
  <c r="N56" i="156" s="1"/>
  <c r="G16" i="150" s="1"/>
  <c r="M62" i="155"/>
  <c r="O62" i="155" s="1"/>
  <c r="K61" i="155"/>
  <c r="K63" i="155" s="1"/>
  <c r="H15" i="150" s="1"/>
  <c r="N61" i="155"/>
  <c r="N63" i="155" s="1"/>
  <c r="G15" i="150" s="1"/>
  <c r="M56" i="156" l="1"/>
  <c r="F16" i="150" s="1"/>
  <c r="L54" i="156"/>
  <c r="L56" i="156" s="1"/>
  <c r="E16" i="150" s="1"/>
  <c r="O54" i="156"/>
  <c r="O56" i="156" s="1"/>
  <c r="M63" i="155"/>
  <c r="F15" i="150" s="1"/>
  <c r="O61" i="155"/>
  <c r="O63" i="155" s="1"/>
  <c r="L61" i="155"/>
  <c r="L63" i="155" s="1"/>
  <c r="E15" i="150" s="1"/>
  <c r="O6" i="155" l="1"/>
  <c r="D15" i="150"/>
  <c r="O6" i="156"/>
  <c r="D16" i="150"/>
  <c r="N98" i="154" l="1"/>
  <c r="N100" i="154" s="1"/>
  <c r="G14" i="150" s="1"/>
  <c r="M98" i="154"/>
  <c r="L98" i="154"/>
  <c r="L100" i="154" s="1"/>
  <c r="E14" i="150" s="1"/>
  <c r="M99" i="154" l="1"/>
  <c r="O99" i="154" s="1"/>
  <c r="O98" i="154"/>
  <c r="K100" i="154"/>
  <c r="H14" i="150" s="1"/>
  <c r="O100" i="154" l="1"/>
  <c r="M100" i="154"/>
  <c r="F14" i="150" s="1"/>
  <c r="O6" i="154" l="1"/>
  <c r="D14" i="150"/>
  <c r="M78" i="149"/>
  <c r="M79" i="149" l="1"/>
  <c r="O79" i="149" s="1"/>
  <c r="L78" i="149" l="1"/>
  <c r="L80" i="149" s="1"/>
  <c r="E13" i="150" s="1"/>
  <c r="E22" i="150" s="1"/>
  <c r="D26" i="150" s="1"/>
  <c r="N78" i="149"/>
  <c r="N80" i="149" s="1"/>
  <c r="G13" i="150" s="1"/>
  <c r="G22" i="150" s="1"/>
  <c r="K80" i="149"/>
  <c r="H13" i="150" s="1"/>
  <c r="H22" i="150" s="1"/>
  <c r="D7" i="150" s="1"/>
  <c r="O78" i="149"/>
  <c r="M80" i="149"/>
  <c r="F13" i="150" s="1"/>
  <c r="F22" i="150" s="1"/>
  <c r="O80" i="149" l="1"/>
  <c r="O6" i="149" s="1"/>
  <c r="K22" i="150"/>
  <c r="D13" i="150" l="1"/>
  <c r="D22" i="150" s="1"/>
  <c r="D25" i="150" s="1"/>
  <c r="D23" i="150" l="1"/>
  <c r="D27" i="150" s="1"/>
  <c r="D12" i="153" s="1"/>
  <c r="D14" i="153" s="1"/>
  <c r="D15" i="153" s="1"/>
  <c r="D16" i="153" s="1"/>
  <c r="D17" i="153" s="1"/>
  <c r="D18" i="153" s="1"/>
  <c r="D6" i="150" l="1"/>
</calcChain>
</file>

<file path=xl/sharedStrings.xml><?xml version="1.0" encoding="utf-8"?>
<sst xmlns="http://schemas.openxmlformats.org/spreadsheetml/2006/main" count="1714" uniqueCount="341">
  <si>
    <t>KOPĀ</t>
  </si>
  <si>
    <t>Būves nosaukums:</t>
  </si>
  <si>
    <t>Objekta nosaukums:</t>
  </si>
  <si>
    <t>Objekta adrese:</t>
  </si>
  <si>
    <t>Pasūtījuma Nr.</t>
  </si>
  <si>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</si>
  <si>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</si>
  <si>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</si>
  <si>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</si>
  <si>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</si>
  <si>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</si>
  <si>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</si>
  <si>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</si>
  <si>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</si>
  <si>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</si>
  <si>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Darba veids vai konstruktīvā elementa nosaukums</t>
  </si>
  <si>
    <t>Tai skaitā</t>
  </si>
  <si>
    <t>Kopā</t>
  </si>
  <si>
    <t>PAVISAM KOPĀ</t>
  </si>
  <si>
    <t>Tiešās izmaksas kopā</t>
  </si>
  <si>
    <t>PASŪTĪTĀJA BŪVNIECĪBAS KOPTĀME</t>
  </si>
  <si>
    <t>Būves adrese:</t>
  </si>
  <si>
    <t>Objekta Nr.</t>
  </si>
  <si>
    <t>Objekta nosaukums</t>
  </si>
  <si>
    <t>PAVISAM BŪVNIECĪBAS IZMAKSAS</t>
  </si>
  <si>
    <t>Sastādīja</t>
  </si>
  <si>
    <t>Pārbaudīja</t>
  </si>
  <si>
    <t>kpl.</t>
  </si>
  <si>
    <t>t.sk. darba aizsardzībai</t>
  </si>
  <si>
    <t>PVN 21%</t>
  </si>
  <si>
    <t>Darba devēja sociālais nodoklis 23,59%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</si>
  <si>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</si>
  <si>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</si>
  <si>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</si>
  <si>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</si>
  <si>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Materiāli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</si>
  <si>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</si>
  <si>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</si>
  <si>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</si>
  <si>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</si>
  <si>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</si>
  <si>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</si>
  <si>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</si>
  <si>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</si>
  <si>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 xml:space="preserve"> 1-1</t>
  </si>
  <si>
    <t xml:space="preserve"> 1-2</t>
  </si>
  <si>
    <t xml:space="preserve"> 1-3</t>
  </si>
  <si>
    <t xml:space="preserve"> 1-4</t>
  </si>
  <si>
    <t>ĀRĒJIE ŪDENSAPGĀDES UN KANALIZĀCIJAS TĪKLI</t>
  </si>
  <si>
    <t>m</t>
  </si>
  <si>
    <t xml:space="preserve">Tranšejas sienu nostiprināšana ar metāla vairogiem (divpusēji) pie dziļuma, kas lielāks par 2,0 m. *norādīts tekošais tranšejas garums, pieņemot, ka sienas nostiprinātas abās būvgrāvja pusēs </t>
  </si>
  <si>
    <r>
      <t>m</t>
    </r>
    <r>
      <rPr>
        <vertAlign val="superscript"/>
        <sz val="10"/>
        <rFont val="Arial"/>
        <family val="2"/>
        <charset val="186"/>
      </rPr>
      <t>3</t>
    </r>
  </si>
  <si>
    <t>Gruntsūdens līmeņa pazemināšana</t>
  </si>
  <si>
    <t>Šķērsojumi ar esošajām inženierkomunikācijām, atšurfēšana, nepārsniedzot 3m dziļumu, minimālā platība 1m², maksimālais garums 5m</t>
  </si>
  <si>
    <t>vietas</t>
  </si>
  <si>
    <t>gb.</t>
  </si>
  <si>
    <t>CCTV inspekcija</t>
  </si>
  <si>
    <t>Pašteces kanalizācijas trases nospraušana</t>
  </si>
  <si>
    <t>Aku vāku apbetonēšana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</si>
  <si>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</si>
  <si>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</si>
  <si>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</si>
  <si>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</si>
  <si>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</si>
  <si>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</si>
  <si>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</si>
  <si>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</si>
  <si>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</si>
  <si>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</si>
  <si>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 xml:space="preserve"> 3.11</t>
  </si>
  <si>
    <t xml:space="preserve"> 3.12</t>
  </si>
  <si>
    <t xml:space="preserve"> 3.13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</si>
  <si>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</si>
  <si>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</si>
  <si>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</si>
  <si>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</si>
  <si>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</si>
  <si>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</si>
  <si>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</si>
  <si>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</si>
  <si>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</si>
  <si>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</si>
  <si>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</si>
  <si>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</si>
  <si>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</si>
  <si>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</si>
  <si>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</si>
  <si>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</si>
  <si>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</si>
  <si>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</si>
  <si>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</si>
  <si>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</si>
  <si>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</si>
  <si>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</si>
  <si>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 xml:space="preserve">Zemes darbi projektēto ŪKT tīklu darbu zonā </t>
  </si>
  <si>
    <t>Tranšejas rakšana un aizbēršana maģistrālo kanalizācijas tīklu PP OD250 un OD200 montāžai (ieskaitot grunts nomaiņu*, aizvešanu, atvešanu utt.) Hvid=2,00 m</t>
  </si>
  <si>
    <r>
      <t>m</t>
    </r>
    <r>
      <rPr>
        <vertAlign val="superscript"/>
        <sz val="10"/>
        <rFont val="Arial"/>
        <family val="2"/>
        <charset val="186"/>
      </rPr>
      <t>2</t>
    </r>
  </si>
  <si>
    <t xml:space="preserve">Pašteces kanalizācijas K1 montāžas darbi </t>
  </si>
  <si>
    <t>PP dubultsienu kanalizācijas caurules ar uzmavām un blīvi OD250; H=2,0 - 2,5m,  ieguldes klase SN8; montāža un ar to saistītie darbi</t>
  </si>
  <si>
    <t xml:space="preserve">PP dubultsienu kanalizācijas caurules ar uzmavām un blīvi OD200; H=1,0 - 1,5m,  ieguldes klase SN8; montāža un ar to saistītie darbi  </t>
  </si>
  <si>
    <t xml:space="preserve">PP dubultsienu kanalizācijas caurules ar uzmavām un blīvi OD200; H=1,5 - 2,0m,  ieguldes klase SN8; montāža un ar to saistītie darbi </t>
  </si>
  <si>
    <t xml:space="preserve">PP dubultsienu kanalizācijas caurules ar uzmavām un blīvi OD160; H=1,0 - 1,5m,  ieguldes klase SN8; montāža un ar to saistītie darbi </t>
  </si>
  <si>
    <t>PP dubultsienu kanalizācijas caurules ar uzmavām un blīvi OD160; H=1,5 - 2,0m,  ieguldes klase SN8; montāža un ar to saistītie darbi</t>
  </si>
  <si>
    <t>Dzelzsbetona skataka komplektā ar dzelzsbetona pārsedzi, 40tn ķeta lūku un vāku,  DN1000 mm, H=1,5 - 2,0m;  (akas paredzēt no saliekamajiem dzelzbetona grodiem atbilstoši LVS EN 1917 ar iestrādātiem gumijas blīvgredzeniem. Blīvējums atbilstoši LVS EN681), montāža, hidroizolācija</t>
  </si>
  <si>
    <t>gab</t>
  </si>
  <si>
    <t>Māju pieslēgumu pievienojumu vietu precizēšana pirms būvdarbu uzsākšanas un pievadu izbūve</t>
  </si>
  <si>
    <t>gab.</t>
  </si>
  <si>
    <t>Cauruļvada hidrauliskā pārbaude</t>
  </si>
  <si>
    <t>skaits</t>
  </si>
  <si>
    <t xml:space="preserve">Esošo elektrokabeļu un sakaru kabeļu aizsardzība to šķērsojumu vietās ar projektēto kanalizācijas vadu, ievietojot tos saliekamajās aizsargčaulās AROT OD110, L=3m  </t>
  </si>
  <si>
    <t xml:space="preserve">Ūdensvada Ū1 montāžas darbi </t>
  </si>
  <si>
    <t>Tranšejas rakšana un aizbēršana maģistrālo kanalizācijas tīklu PP OD200 montāžai (ieskaitot grunts nomaiņu*, aizvešanu, atvešanu utt.) Hvid=2,00 m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</si>
  <si>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</si>
  <si>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</si>
  <si>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</si>
  <si>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</si>
  <si>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</si>
  <si>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</si>
  <si>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</si>
  <si>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obj.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</si>
  <si>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</si>
  <si>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</si>
  <si>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</si>
  <si>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</si>
  <si>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</si>
  <si>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</si>
  <si>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</si>
  <si>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 xml:space="preserve"> 1.20</t>
  </si>
  <si>
    <t xml:space="preserve"> 1.21</t>
  </si>
  <si>
    <t xml:space="preserve"> 1.22</t>
  </si>
  <si>
    <t xml:space="preserve"> 1.23</t>
  </si>
  <si>
    <t xml:space="preserve"> 1.24</t>
  </si>
  <si>
    <t xml:space="preserve"> 2.18</t>
  </si>
  <si>
    <t xml:space="preserve"> 2.19</t>
  </si>
  <si>
    <t xml:space="preserve"> 2.20</t>
  </si>
  <si>
    <t xml:space="preserve"> 2.21</t>
  </si>
  <si>
    <t xml:space="preserve"> 2.22</t>
  </si>
  <si>
    <t xml:space="preserve"> 2.23</t>
  </si>
  <si>
    <t xml:space="preserve"> 2.24</t>
  </si>
  <si>
    <t xml:space="preserve"> 2.25</t>
  </si>
  <si>
    <t xml:space="preserve"> 2.26</t>
  </si>
  <si>
    <t xml:space="preserve"> 2.27</t>
  </si>
  <si>
    <t xml:space="preserve"> 2.28</t>
  </si>
  <si>
    <t xml:space="preserve"> 2.29</t>
  </si>
  <si>
    <t xml:space="preserve"> 2.30</t>
  </si>
  <si>
    <t xml:space="preserve"> 2.31</t>
  </si>
  <si>
    <t xml:space="preserve"> 2.32</t>
  </si>
  <si>
    <t xml:space="preserve"> 2.33</t>
  </si>
  <si>
    <t xml:space="preserve"> 2.34</t>
  </si>
  <si>
    <t xml:space="preserve"> 2.35</t>
  </si>
  <si>
    <t xml:space="preserve"> 2.36</t>
  </si>
  <si>
    <t xml:space="preserve"> 2.37</t>
  </si>
  <si>
    <t xml:space="preserve"> 2.38</t>
  </si>
  <si>
    <t xml:space="preserve"> 2.39</t>
  </si>
  <si>
    <t xml:space="preserve"> 2.40</t>
  </si>
  <si>
    <t xml:space="preserve"> 2.41</t>
  </si>
  <si>
    <t xml:space="preserve"> 2.42</t>
  </si>
  <si>
    <t xml:space="preserve"> 2.43</t>
  </si>
  <si>
    <t xml:space="preserve"> 2.44</t>
  </si>
  <si>
    <t>Trejgabals ar uzmavām OD160/160</t>
  </si>
  <si>
    <r>
      <t>Līkums 45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OD160</t>
    </r>
  </si>
  <si>
    <t>Krītcaurule ar uzmavu OD160</t>
  </si>
  <si>
    <t>Ultra aizsarguzmava ar smilšu klājumu OD250 pie dz.bet. aku grodiem</t>
  </si>
  <si>
    <t>Ultra aizsarguzmava ar smilšu klājumu OD200 pie dz.bet. aku grodiem</t>
  </si>
  <si>
    <t>Ultra aizsarguzmava ar smilšu klājumu OD160 pie dz.bet. aku grodiem</t>
  </si>
  <si>
    <t>Gala noslēgs ar gumijas blīvgredzenu kanalizācijas caurulei PP OD160</t>
  </si>
  <si>
    <t xml:space="preserve"> 3.14</t>
  </si>
  <si>
    <t xml:space="preserve"> 3.15</t>
  </si>
  <si>
    <t xml:space="preserve"> 3.16</t>
  </si>
  <si>
    <t xml:space="preserve"> 3.17</t>
  </si>
  <si>
    <t xml:space="preserve"> 3.18</t>
  </si>
  <si>
    <t xml:space="preserve"> 3.19</t>
  </si>
  <si>
    <t xml:space="preserve"> 3.20</t>
  </si>
  <si>
    <t xml:space="preserve"> 3.21</t>
  </si>
  <si>
    <t xml:space="preserve"> 3.22</t>
  </si>
  <si>
    <t xml:space="preserve"> 3.23</t>
  </si>
  <si>
    <t xml:space="preserve"> 3.24</t>
  </si>
  <si>
    <t xml:space="preserve"> 3.25</t>
  </si>
  <si>
    <t>objekts</t>
  </si>
  <si>
    <t xml:space="preserve">PP dubultsienu kanalizācijas caurules ar uzmavām un blīvi OD200; H=1,5 - 2,0m,  ieguldes klase SN8; montāža un ar to saistītie darbi  </t>
  </si>
  <si>
    <t>Betona balsti un atbalsta bloki 0,1m³, montāža</t>
  </si>
  <si>
    <t>Ūdensvada trases nospraušana</t>
  </si>
  <si>
    <t>Hidrauliskā pārbaude un dezinfekcija</t>
  </si>
  <si>
    <t>Pieslēgums esošajam ūdensvadam d100 mm</t>
  </si>
  <si>
    <t>PP dubultsienu kanalizācijas caurules ar uzmavām un blīvi OD250; H=2,5 - 3,0m,  ieguldes klase SN8; montāža un ar to saistītie darbi</t>
  </si>
  <si>
    <t xml:space="preserve">PP dubultsienu kanalizācijas caurules ar uzmavām un blīvi OD200; H=2,5 - 3,0m,  ieguldes klase SN8; montāža un ar to saistītie darbi </t>
  </si>
  <si>
    <t>SALACGRĪVAS NOVADA SALACGRĪVAS PAGASTA SVĒTCIEMĀ</t>
  </si>
  <si>
    <t xml:space="preserve">ŪDENSSAIMNIECĪBAS INFRASTRUKTŪRAS ATTĪSTĪBA SALACGRĪVAS NOVADA </t>
  </si>
  <si>
    <t>SALACGRĪVAS PAGASTA SVĒTCIEMĀ</t>
  </si>
  <si>
    <t xml:space="preserve">ŪDENSSAIMNIECĪBAS INFRASTRUKTŪRAS ATTĪSTĪBA </t>
  </si>
  <si>
    <t>ŪDENSAPGĀDE Ū1 UN PAŠTECES KANALIZĀCIJA K1 RĪGAS IELĀ (K1 posmā no K1-31 līdz K1-40; Ū1 posmā Ri-1)</t>
  </si>
  <si>
    <t>ŪDENSAPGĀDE Ū1 UN PAŠTECES KANALIZĀCIJA K1 LIEPU IELĀ (K1 posmā no K1-40 (neieskaitot) līdz K1-49;                                                   Ū1 posmā no Li-1 līdz Li-13 )</t>
  </si>
  <si>
    <t>ŪDENSAPGĀDE Ū1 UN PAŠTECES KANALIZĀCIJA K1 MAZĀ DĀRZA IELĀ (K1 posmā no K1-19 līdz K1-16 (neieskaitot);                                       Ū1 posmā no Md-1 līdz Md-14 )</t>
  </si>
  <si>
    <t>ŪDENSAPGĀDE Ū1 DĀRZA IELĀ (Ū1 posmā no Ūe-5, Da-1 līdz Da-16)</t>
  </si>
  <si>
    <t>ŪDENSAPGĀDE Ū1 posmā no Ūe-8, Sv-1 līdz Sv-5</t>
  </si>
  <si>
    <t>ŪDENSAPGĀDE Ū1 posmā no Up-1 līdz Up-11</t>
  </si>
  <si>
    <t xml:space="preserve"> 1-5</t>
  </si>
  <si>
    <t xml:space="preserve"> 1-6</t>
  </si>
  <si>
    <t xml:space="preserve"> 1-7</t>
  </si>
  <si>
    <t xml:space="preserve"> 1-8</t>
  </si>
  <si>
    <t>Esošā asfaltbetona seguma noņemšana (saskaņā ar rasējumu ŪKT-17), tai skaitā asfaltbetona sānu malu izzāģēšana taisnā līnijā</t>
  </si>
  <si>
    <t>Asfalta seguma atjaunošana b=10cm** (saskaņā ar rasējumu ŪKT-17), paredzot vertikālā savienojuma apstrādi ar atbilstošu bitumena mastiku</t>
  </si>
  <si>
    <t>Smilts pamatnes ierīkošana zem sadzīves kanalizācijas cauruļvadiem, h=15 cm (skatīt rasējumu ŪKT-14)</t>
  </si>
  <si>
    <t>Sadzīves kanalizācijas cauruļvadu smilšu apbērums, h=15cm (skatīt rasējumu ŪKT-14)</t>
  </si>
  <si>
    <t>Māju pievadiem:</t>
  </si>
  <si>
    <t>Tranšejas rakšana un aizbēršana kanalizācijas tīklu PP OD200 un OD160 montāžai (ieskaitot grunts nomaiņu*, aizvešanu, atvešanu utt.) Hvid=1,50 m</t>
  </si>
  <si>
    <t>Tranšejas rakšana un aizbēršana ūdensapgādes tīklu PE OD50 montāžai (ieskaitot grunts nomaiņu*, aizvešanu, atvešanu utt.) Hvid=2,00 m</t>
  </si>
  <si>
    <t>Esošā grants seguma noņemšana (saskaņā ar rasējumu ŪKT- 17)</t>
  </si>
  <si>
    <t>Esošā zāliena seguma noņemšana (saskaņā ar rasējumu ŪKT- 17)</t>
  </si>
  <si>
    <t>Grants seguma atjaunošana (saskaņā ar rasējumu ŪKT-17), tai skaitā sablīvēšana un planēšana</t>
  </si>
  <si>
    <t>Zāliena seguma atjaunošana (saskaņā ar rasējumu ŪKT-17), tai skaitā melnzemes uzvešana un izlīdzināšana hvid.=10cm slānī</t>
  </si>
  <si>
    <t>Smilts pamatnes ierīkošana zem ūdensapgādes un sadzīves kanalizācijas cauruļvadiem, h=15 cm (skatīt rasējumu ŪKT-14)</t>
  </si>
  <si>
    <t>Ūdensapgādes un sadzīves kanalizācijas cauruļvadu smilšu apbērums, h=15cm (skatīt rasējumu ŪKT-14)</t>
  </si>
  <si>
    <t xml:space="preserve">PP dubultsienu kanalizācijas caurules ar uzmavām un blīvi OD200; H=2,0 - 2,5m,  ieguldes klase SN8; montāža un ar to saistītie darbi </t>
  </si>
  <si>
    <t>PP dubultsienu kanalizācijas caurules ar uzmavām un blīvi OD160; H=2,0 - 2,5m,  ieguldes klase SN8; montāža un ar to saistītie darbi</t>
  </si>
  <si>
    <t>Rūpnieciski ražota siltināta PP kanalizācijas caurules ar uzmavām un blīvi OD200, apvalkcaurule (čaula) OD315; H=0,5 - 1,0m, ieguldes klase SN8 montāža un ar to saistītie darbi</t>
  </si>
  <si>
    <t>Rūpnieciski ražota siltināta PP kanalizācijas caurules ar uzmavām un blīvi OD160, apvalkcaurule (čaula) OD315; H=0,5 - 1,0m, ieguldes klase SN8 montāža un ar to saistītie darbi</t>
  </si>
  <si>
    <t>Sadzīves kanalizācijas skataka D400 ar teleskopu D315, 25tn ķeta rāmi un vāku, H=0,50 - 1,00m; montāža un ar to saistītie darbi</t>
  </si>
  <si>
    <t>kompl</t>
  </si>
  <si>
    <t>Sadzīves kanalizācijas skataka D400 ar teleskopu D315, 25tn ķeta rāmi un vāku, H=1,00 - 1,50m; montāža un ar to saistītie darbi</t>
  </si>
  <si>
    <t>Dzelzsbetona skataka komplektā ar dzelzsbetona pārsedzi, 40tn ķeta lūku un vāku, DN1000 mm, H=2,0 - 2,5m; (akas paredzēt no saliekamajiem dzelzbetona grodiem atbilstoši LVS EN 1917 ar iestrādātiem gumijas blīvgredzeniem. BLīvējums atbilstoši LVS EN681), montāža, hidroizolācija</t>
  </si>
  <si>
    <t>Drenāžas cauruļu atjaunošana, to šķērsojuma vietās ar projektēto kanalizāciju. Drenāžas cauruļu atšurfēšana, nepārsniedzot 3m dziļumu, minimālā platība 1m², maksimālais garums 5m</t>
  </si>
  <si>
    <t>Pieslēgums esošajai sadzīves kanalizācijai</t>
  </si>
  <si>
    <t xml:space="preserve">Esošā sadzīves kanalizācijas vada d300, 200 demontāža un ar to saistītie darbi </t>
  </si>
  <si>
    <t xml:space="preserve">Esošo dzelzsbetona aku DN1000 demontāža un ar to saistītie darbi </t>
  </si>
  <si>
    <t>Caurule SDR17 PE100 OD50  PN10; H=1.5÷2.0m;  montāža un ar to saistītie darbi</t>
  </si>
  <si>
    <t>Māju pieslēgumu pievienojumu vietu precizēšana pirms būvdarbu uzsākšanas un  pievadu izbūve</t>
  </si>
  <si>
    <t>Pieslēgums esošajam ūdensvadam d90, d50 mm</t>
  </si>
  <si>
    <t>Esošā ūdensvada d50 demontāža un ar to saistītie darbi</t>
  </si>
  <si>
    <t>Ultra aizsarguzmava ar smilšu klājumu OD315 pie dz.bet. aku grodiem</t>
  </si>
  <si>
    <t>Universālā dubultuzmava OD200/d200</t>
  </si>
  <si>
    <t>Universālā dubultuzmava OD160/d150</t>
  </si>
  <si>
    <t>Universālā dubultuzmava OD160/d100</t>
  </si>
  <si>
    <t>EM PE sedlu uzlika DN90/50</t>
  </si>
  <si>
    <t>EM dubultuzmava OD50</t>
  </si>
  <si>
    <t>Ekspluatācijas ventīlis ar PE uzmavām, ar teleskopisko pagarinātājkātu un noslēgkapi DN40</t>
  </si>
  <si>
    <t>Universiālā dubultuzmava PE OD50/d50</t>
  </si>
  <si>
    <r>
      <t>Līkums PE OD50 caurulei 90</t>
    </r>
    <r>
      <rPr>
        <vertAlign val="superscript"/>
        <sz val="10"/>
        <rFont val="Arial"/>
        <family val="2"/>
        <charset val="186"/>
      </rPr>
      <t>0</t>
    </r>
  </si>
  <si>
    <t>Tranšejas rakšana un aizbēršana maģistrālo kanalizācijas tīklu PP OD250 un OD200 montāžai (ieskaitot grunts nomaiņu*, aizvešanu, atvešanu utt.) Hvid=2,50 m</t>
  </si>
  <si>
    <t>Tranšejas rakšana un aizbēršana maģistrālo ūdensapgādes tīklu PE OD63 montāžai (ieskaitot grunts nomaiņu*, aizvešanu, atvešanu utt.) Hvid=2,00 m</t>
  </si>
  <si>
    <t xml:space="preserve">Darba bedres 2x6m rakšana maģistrālo ūdensapgādes tīklu izbūvei ar beztranšejas metodi (ieskaitot grunts nomaiņu*, aizvešansu, atvešanu utt.) </t>
  </si>
  <si>
    <t>Tranšejas rakšana un aizbēršana kanalizācijas tīklu PP OD160 (ieskaitot grunts nomaiņu*, aizvešanu, atvešanu utt.) Hvid=2,00 m</t>
  </si>
  <si>
    <t xml:space="preserve">Darba bedres 2x6m rakšana ūdensapgādes tīklu izbūvei ar beztranšejas metodi (ieskaitot grunts nomaiņu*, aizvešansu, atvešanu utt.) </t>
  </si>
  <si>
    <t>Sadzīves kanalizācijas skataka D400 ar teleskopu D315, 25tn ķeta rāmi un vāku, H=1,50 - 2,00m; montāža un ar to saistītie darbi</t>
  </si>
  <si>
    <t>Sadzīves kanalizācijas skataka D400 ar teleskopu D315, 40tn ķeta rāmi un vāku, H=1,50 - 2,00m; montāža un ar to saistītie darbi</t>
  </si>
  <si>
    <t>Dzelzsbetona skataka komplektā ar dzelzsbetona pārsedzi, 40tn ķeta lūku un vāku,  DN1000 mm, H=2,0 - 2,5m;  (akas paredzēt no saliekamajiem dzelzbetona grodiem atbilstoši LVS EN 1917 ar iestrādātiem gumijas blīvgredzeniem. Blīvējums atbilstoši LVS EN681), montāža, hidroizolācija</t>
  </si>
  <si>
    <t>Dzelzsbetona skataka komplektā ar dzelzsbetona pārsedzi, 40tn ķeta lūku un vāku, DN1000 mm, H=2,5 - 3,0m; (akas paredzēt no saliekamajiem dzelzbetona grodiem atbilstoši LVS EN 1917 ar iestrādātiem gumijas blīvgredzeniem. BLīvējums atbilstoši LVS EN681), montāža, hidroizolācija</t>
  </si>
  <si>
    <t>Caurule SDR17 PE100 OD63  PN10; H=1.5÷2.0m;  montāža un ar to saistītie darbi</t>
  </si>
  <si>
    <t>Caurule SDR17 PE100-RC OD63  PN10; H=1.5÷2.0m;  montāža ar beztranšejas metodi un ar to saistītie darbi</t>
  </si>
  <si>
    <t>Caurule SDR17 PE100-RC OD32  PN10; H=1.5÷2.0m;  montāža un ar to saistītie darbi</t>
  </si>
  <si>
    <t>Dzelzsbetona grodu aka komplektā ar dzelzsbetona pārsedzi, 25tn ķeta lūku un vāku, DN1000 mm, H=2,50 - 3,00m, (akas paredzēt no saliekamajiem dzelzbetona grodiem atbilstoši LVS EN 1917 ar iestrādātiem gumijas blīvgredzeniem. Blīvējums atbilstoši LVS EN 681; aku vāki atbilstoši LVS EN 124), montāža, hidroizolācija</t>
  </si>
  <si>
    <t>Signāla stabiņa montāža</t>
  </si>
  <si>
    <t>Pieslēgums esošajam ūdensvadam d63 mm</t>
  </si>
  <si>
    <t>Ultra aizsarguzmava ar smilšu klājumu OD110 pie dz.bet. aku grodiem</t>
  </si>
  <si>
    <t xml:space="preserve">Veidgabali pārkrituma izveidei </t>
  </si>
  <si>
    <r>
      <t>Līkums 90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OD160</t>
    </r>
  </si>
  <si>
    <t>Uzmavu īscaurule OD160</t>
  </si>
  <si>
    <t>EM PE sedlu uzlika DN63/32</t>
  </si>
  <si>
    <t>EM PE trejgabals OD63/63</t>
  </si>
  <si>
    <t>EM dubultuzmava OD63</t>
  </si>
  <si>
    <t>EM dubultuzmava OD32</t>
  </si>
  <si>
    <t>PE īscaurule ar atloku OD63</t>
  </si>
  <si>
    <t>Pazemes tipa atloku aizbīdnis DN50 komplektā ar teleskopisko pagarinātājkātu un noslēgkapi</t>
  </si>
  <si>
    <t>Ekspluatācijas ventīlis ar PE uzmavām, ar teleskopisko pagarinātājkātu un noslēgkapi DN25</t>
  </si>
  <si>
    <t>EM PE noslēgs OD63</t>
  </si>
  <si>
    <t>EM PE noslēgs OD32</t>
  </si>
  <si>
    <t>Kustīgs noslēgvārsts DN50</t>
  </si>
  <si>
    <t>Enkurojošs atloku adapters DN50</t>
  </si>
  <si>
    <t>Aizsargčaula PE OD63 caurulei</t>
  </si>
  <si>
    <r>
      <t>Līkums PE OD63 caurulei 45</t>
    </r>
    <r>
      <rPr>
        <vertAlign val="superscript"/>
        <sz val="10"/>
        <rFont val="Arial"/>
        <family val="2"/>
        <charset val="186"/>
      </rPr>
      <t>0</t>
    </r>
  </si>
  <si>
    <t>Tranšejas rakšana un aizbēršana maģistrālo kanalizācijas tīklu PP OD200 montāžai (ieskaitot grunts nomaiņu*, aizvešanu, atvešanu utt.) Hvid=2,50 m</t>
  </si>
  <si>
    <t>Tranšejas rakšana un aizbēršana kanalizācijas tīklu PP OD160 montāžai (ieskaitot grunts nomaiņu*, aizvešanu, atvešanu utt.) Hvid=2,0 m</t>
  </si>
  <si>
    <t xml:space="preserve">Esošā sadzīves kanalizācijas vada d300 demontāža un ar to saistītie darbi </t>
  </si>
  <si>
    <t>PAŠTECES KANALIZĀCIJA K1 SAIMNIECĪBAS IELĀ (K1 posmā no K1-1 līdz K1-14)</t>
  </si>
  <si>
    <t>PAŠTECES KANALIZĀCIJA K1 UPES IELĀ (K1 posmā no K1-14 (neieskaitot) līdz K1-18.1)</t>
  </si>
  <si>
    <t>Tranšejas rakšana un aizbēršana maģistrālo kanalizācijas tīklu PP OD200 un ūdensapgādes tīklu PE OD63 montāžai (ieskaitot grunts nomaiņu*, aizvešanu, atvešanu utt.) Hvid=2,00 m</t>
  </si>
  <si>
    <t>Tranšejas rakšana un aizbēršana kanalizācijas tīklu PP OD160 (ieskaitot grunts nomaiņu*, aizvešanu, atvešanu utt.) Hvid=1,50 m</t>
  </si>
  <si>
    <t>Tranšejas rakšana un aizbēršana ūdensapgādes tīklu PE OD32 montāžai (ieskaitot grunts nomaiņu*, aizvešanu, atvešanu utt.) Hvid=2,00 m</t>
  </si>
  <si>
    <t>Betona bruģakmens seguma noņemšana (saskaņā ar rasējumu ŪKT-17)</t>
  </si>
  <si>
    <t>Betona bruģakmens seguma atjaunošana (saskaņā ar rasējumu ŪKT-17)</t>
  </si>
  <si>
    <t>PP dubultsienu kanalizācijas caurules ar uzmavām un blīvi OD200; H=1,5 - 2,0m,  ieguldes klase SN8; montāža un ar to saistītie darbi</t>
  </si>
  <si>
    <t>Māju pieslēgumu pievienojumu vietu precizēšana pirms būvdarbu uzsākšanas</t>
  </si>
  <si>
    <t xml:space="preserve">Esošā sadzīves kanalizācijas vada d200, 150 demontāža un ar to saistītie darbi </t>
  </si>
  <si>
    <t xml:space="preserve">Esošo dzelzsbetona aku DN1000, DN1500 demontāža un ar to saistītie darbi </t>
  </si>
  <si>
    <t>Caurule SDR17 PE100 OD32  PN10; H=1.5÷2.0m;  montāža un ar to saistītie darbi</t>
  </si>
  <si>
    <t xml:space="preserve">Esošā ūdensvada d100, d32, d25 demontāža un ar to saistītie darbi </t>
  </si>
  <si>
    <t xml:space="preserve">Esošo ūdensvada dzelzsbetona aku DN1000 demontāža un ar to saistītie darbi </t>
  </si>
  <si>
    <t>Universiālā dubultuzmava PE OD32/d25</t>
  </si>
  <si>
    <r>
      <t>Līkums PE OD63 caurulei 60</t>
    </r>
    <r>
      <rPr>
        <vertAlign val="superscript"/>
        <sz val="10"/>
        <rFont val="Arial"/>
        <family val="2"/>
        <charset val="186"/>
      </rPr>
      <t>0</t>
    </r>
  </si>
  <si>
    <r>
      <t>Līkums PE OD63 caurulei 30</t>
    </r>
    <r>
      <rPr>
        <vertAlign val="superscript"/>
        <sz val="10"/>
        <rFont val="Arial"/>
        <family val="2"/>
        <charset val="186"/>
      </rPr>
      <t>0</t>
    </r>
  </si>
  <si>
    <t>Smilts pamatnes ierīkošana zem ūdensapgādes cauruļvadiem, h=15 cm (skatīt rasējumu ŪKT-14)</t>
  </si>
  <si>
    <t>Ūdensapgādes cauruļvadu smilšu apbērums, h=15cm (skatīt rasējumu ŪKT-14)</t>
  </si>
  <si>
    <t>Dzelzsbetona grodu aka komplektā ar dzelzsbetona pārsedzi, 25tn ķeta lūku un vāku, DN1500 mm, H=3,00 - 3,50m, (akas paredzēt no saliekamajiem dzelzbetona grodiem atbilstoši LVS EN 1917 ar iestrādātiem gumijas blīvgredzeniem. Blīvējums atbilstoši LVS EN 681; aku vāki atbilstoši LVS EN 124), montāža, hidroizolācija</t>
  </si>
  <si>
    <t>Pieslēgums esošajam ūdensvadam d90 mm</t>
  </si>
  <si>
    <t>Atloku krustgabals DN50/50</t>
  </si>
  <si>
    <t>Atloku diametru pāreja DN80/50</t>
  </si>
  <si>
    <t>Atloku aizbīdnis DN80</t>
  </si>
  <si>
    <t>Atloku aizbīdnis DN50</t>
  </si>
  <si>
    <t>Enkurojošs atloku adapters DN80</t>
  </si>
  <si>
    <r>
      <t>Līkums PE OD63 caurulei 90</t>
    </r>
    <r>
      <rPr>
        <vertAlign val="superscript"/>
        <sz val="10"/>
        <rFont val="Arial"/>
        <family val="2"/>
        <charset val="186"/>
      </rPr>
      <t>0</t>
    </r>
  </si>
  <si>
    <r>
      <t>Līkums PE OD63 caurulei 49</t>
    </r>
    <r>
      <rPr>
        <vertAlign val="superscript"/>
        <sz val="10"/>
        <rFont val="Arial"/>
        <family val="2"/>
        <charset val="186"/>
      </rPr>
      <t>0</t>
    </r>
  </si>
  <si>
    <t>Caurule SDR17 PE100-RC OD40  PN10; H=1.5÷2.0m;  izbūve ar beztranšejas metodi un ar to saistītie darbi</t>
  </si>
  <si>
    <t>Caurule SDR17 PE100-RC OD32  PN10; H=1.5÷2.0m; izbūve ar beztranšejas metodi un ar to saistītie darbi</t>
  </si>
  <si>
    <t xml:space="preserve">Esošā ūdensvada d100, d63, d32 demontāža un ar to saistītie darbi </t>
  </si>
  <si>
    <t>EM PE sedlu uzlika DN63/40</t>
  </si>
  <si>
    <t>EM PE trejgabals OD40/40</t>
  </si>
  <si>
    <t>EM dubultuzmava OD40</t>
  </si>
  <si>
    <t>EM redukcijas dubultuzmava OD63/32</t>
  </si>
  <si>
    <t>EM redukcijas dubultuzmava OD40/32</t>
  </si>
  <si>
    <t>Ekspluatācijas ventīlis ar PE uzmavām, ar teleskopisko pagarinātājkātu un noslēgkapi DN32</t>
  </si>
  <si>
    <t>Universiālā dubultuzmava PE OD63/d100</t>
  </si>
  <si>
    <t>Universiālā dubultuzmava PE OD63/d63</t>
  </si>
  <si>
    <t xml:space="preserve">Darba bedru sienu nostiprināšana ar metāla vairogiem (divpusēji) pie dziļuma, kas lielāks par 2,00m *norādīts tekošais tranšejas garums, pieņemot, ka sienas nostiprinātas abās darba bedres pusēs </t>
  </si>
  <si>
    <t>Koku un krūmu izciršana</t>
  </si>
  <si>
    <t>Tranšejas rakšana un aizbēršana ūdensapgādes tīklu PE OD50 un OD32 montāžai (ieskaitot grunts nomaiņu*, aizvešanu, atvešanu utt.) Hvid=2,00 m</t>
  </si>
  <si>
    <t>Caurule SDR17 PE100-RC OD160  PN10; H=1.5÷2.5m;  izbūve ar beztranšejas metodi un ar to saistītie darbi</t>
  </si>
  <si>
    <t>Caurule SDR17 PE100 OD63  PN10; H=1.5÷2.5m; ievilkšana apvalkcaurulē un ar to saistītie darbi</t>
  </si>
  <si>
    <t>Caurule SDR17 PE100-RC OD63  PN10; H=1.5÷2.0m;  izbūve ar beztranšejas metodi un ar to saistītie darbi</t>
  </si>
  <si>
    <t>Caurule SDR17 PE100 OD50  PN10; H=1.5÷2.0m; izbūve ar beztranšejas metodi un ar to saistītie darbi</t>
  </si>
  <si>
    <t>Caurule SDR17 PE100 OD32  PN10; H=1.5÷2.0m; izbūve ar beztranšejas metodi un ar to saistītie darbi</t>
  </si>
  <si>
    <t>Dzelzsbetona grodu aka komplektā ar dzelzsbetona pārsedzi, 25tn ķeta lūku un vāku, DN1500 mm, H=2,00 - 2,50m, (akas paredzēt no saliekamajiem dzelzbetona grodiem atbilstoši LVS EN 1917 ar iestrādātiem gumijas blīvgredzeniem. Blīvējums atbilstoši LVS EN 681; aku vāki atbilstoši LVS EN 124), montāža, hidroizolācija</t>
  </si>
  <si>
    <t>Dzelzsbetona grodu aka komplektā ar dzelzsbetona pārsedzi, 25tn ķeta lūku un vāku, DN1500 mm, H=2,50 - 3,00m, (akas paredzēt no saliekamajiem dzelzbetona grodiem atbilstoši LVS EN 1917 ar iestrādātiem gumijas blīvgredzeniem. Blīvējums atbilstoši LVS EN 681; aku vāki atbilstoši LVS EN 124), montāža, hidroizolācija</t>
  </si>
  <si>
    <t xml:space="preserve">Esošā ūdensvada d100, d90, d50 demontāža un ar to saistītie darbi </t>
  </si>
  <si>
    <t>EM PE sedlu uzlika DN63/50</t>
  </si>
  <si>
    <t>EM PE redukcijas trejgabals OD90/63</t>
  </si>
  <si>
    <t>Atloku trejgabals DN50/50</t>
  </si>
  <si>
    <r>
      <t>Atloku līkums DN50 90</t>
    </r>
    <r>
      <rPr>
        <vertAlign val="superscript"/>
        <sz val="10"/>
        <rFont val="Arial"/>
        <family val="2"/>
        <charset val="186"/>
      </rPr>
      <t>0</t>
    </r>
  </si>
  <si>
    <t>Enkurojošs atloku adapteris DN50</t>
  </si>
  <si>
    <r>
      <t>Līkums PE OD63 caurulei 74</t>
    </r>
    <r>
      <rPr>
        <vertAlign val="superscript"/>
        <sz val="10"/>
        <rFont val="Arial"/>
        <family val="2"/>
        <charset val="186"/>
      </rPr>
      <t>0</t>
    </r>
  </si>
  <si>
    <r>
      <t>Līkums PE OD63 caurulei 22</t>
    </r>
    <r>
      <rPr>
        <vertAlign val="superscript"/>
        <sz val="10"/>
        <rFont val="Arial"/>
        <family val="2"/>
        <charset val="186"/>
      </rPr>
      <t>0</t>
    </r>
  </si>
  <si>
    <r>
      <t>Līkums PE OD63 caurulei 8</t>
    </r>
    <r>
      <rPr>
        <vertAlign val="superscript"/>
        <sz val="10"/>
        <rFont val="Arial"/>
        <family val="2"/>
        <charset val="186"/>
      </rPr>
      <t>0</t>
    </r>
  </si>
  <si>
    <t xml:space="preserve">Distanceri (centrējošie gredzeni) caurulei OD63 </t>
  </si>
  <si>
    <t>Caurules OD160 gala siltumizturīga uzmava (noslēgs)</t>
  </si>
  <si>
    <t>SALACGRĪVAS NOVADA SALACGRĪVAS PAGASTA SVĒTCIEMS</t>
  </si>
  <si>
    <t>Virsizdevumi %</t>
  </si>
  <si>
    <t>Peļņa %</t>
  </si>
  <si>
    <t>Finanšu rezerve neparedzētiem darbiem %</t>
  </si>
  <si>
    <t xml:space="preserve">Tāme sastādīta: 2015.gadā </t>
  </si>
  <si>
    <t>Tāme sastādīta: 2015.gadā</t>
  </si>
  <si>
    <t>Materiālu, būvgružu transporta izdevumi %</t>
  </si>
  <si>
    <t xml:space="preserve">Tāme sastādīta 2015.gada tirgus cenās, pamatojoties uz ŪKT daļas rasējumiem.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</si>
</sst>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  <charset val="186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204"/>
    </font>
    <font>
      <b/>
      <i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228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/>
    </xf>
    <xf numFmtId="2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2" fontId="3" fillId="0" borderId="13" xfId="0" applyNumberFormat="1" applyFont="1" applyBorder="1" applyAlignment="1">
      <alignment vertical="top"/>
    </xf>
    <xf numFmtId="2" fontId="3" fillId="0" borderId="7" xfId="0" applyNumberFormat="1" applyFont="1" applyBorder="1" applyAlignment="1">
      <alignment vertical="top"/>
    </xf>
    <xf numFmtId="0" fontId="3" fillId="0" borderId="13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top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5" fillId="0" borderId="11" xfId="0" applyFont="1" applyBorder="1" applyAlignment="1">
      <alignment vertical="top"/>
    </xf>
    <xf numFmtId="2" fontId="5" fillId="0" borderId="11" xfId="0" applyNumberFormat="1" applyFont="1" applyBorder="1" applyAlignment="1">
      <alignment vertical="top"/>
    </xf>
    <xf numFmtId="2" fontId="5" fillId="0" borderId="16" xfId="0" applyNumberFormat="1" applyFont="1" applyBorder="1" applyAlignment="1">
      <alignment vertical="top"/>
    </xf>
    <xf numFmtId="2" fontId="3" fillId="0" borderId="1" xfId="0" applyNumberFormat="1" applyFont="1" applyBorder="1"/>
    <xf numFmtId="2" fontId="5" fillId="0" borderId="1" xfId="0" applyNumberFormat="1" applyFont="1" applyBorder="1" applyAlignment="1">
      <alignment vertical="top"/>
    </xf>
    <xf numFmtId="2" fontId="5" fillId="0" borderId="1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right" vertical="top"/>
    </xf>
    <xf numFmtId="1" fontId="7" fillId="2" borderId="0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vertical="center"/>
    </xf>
    <xf numFmtId="2" fontId="5" fillId="0" borderId="11" xfId="0" applyNumberFormat="1" applyFont="1" applyBorder="1"/>
    <xf numFmtId="2" fontId="5" fillId="0" borderId="0" xfId="0" applyNumberFormat="1" applyFont="1" applyBorder="1" applyAlignment="1">
      <alignment vertical="top"/>
    </xf>
    <xf numFmtId="2" fontId="5" fillId="0" borderId="0" xfId="0" applyNumberFormat="1" applyFont="1" applyBorder="1"/>
    <xf numFmtId="2" fontId="8" fillId="0" borderId="0" xfId="0" applyNumberFormat="1" applyFont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/>
    </xf>
    <xf numFmtId="17" fontId="5" fillId="0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7" xfId="0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right" vertical="top" wrapText="1"/>
    </xf>
    <xf numFmtId="4" fontId="3" fillId="0" borderId="0" xfId="0" applyNumberFormat="1" applyFont="1"/>
    <xf numFmtId="4" fontId="3" fillId="0" borderId="11" xfId="0" applyNumberFormat="1" applyFont="1" applyBorder="1" applyAlignment="1">
      <alignment horizontal="right" vertical="top" wrapText="1"/>
    </xf>
    <xf numFmtId="4" fontId="3" fillId="0" borderId="16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6" fillId="0" borderId="17" xfId="0" applyNumberFormat="1" applyFont="1" applyBorder="1" applyAlignment="1">
      <alignment vertical="top" wrapText="1"/>
    </xf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1" fillId="0" borderId="13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4" fontId="11" fillId="0" borderId="0" xfId="0" applyNumberFormat="1" applyFont="1"/>
    <xf numFmtId="0" fontId="11" fillId="0" borderId="0" xfId="0" applyFont="1"/>
    <xf numFmtId="0" fontId="11" fillId="0" borderId="0" xfId="0" applyFont="1" applyBorder="1" applyAlignment="1">
      <alignment horizontal="center" vertical="top"/>
    </xf>
    <xf numFmtId="4" fontId="11" fillId="0" borderId="17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2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2" fontId="3" fillId="0" borderId="8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wrapText="1"/>
    </xf>
    <xf numFmtId="2" fontId="3" fillId="0" borderId="6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top" wrapText="1"/>
    </xf>
    <xf numFmtId="0" fontId="3" fillId="0" borderId="22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left" vertical="top" wrapText="1"/>
    </xf>
    <xf numFmtId="0" fontId="3" fillId="3" borderId="6" xfId="1" applyFont="1" applyFill="1" applyBorder="1" applyAlignment="1">
      <alignment horizontal="center" vertical="center" wrapText="1"/>
    </xf>
    <xf numFmtId="1" fontId="16" fillId="3" borderId="6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1" fontId="16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wrapText="1"/>
    </xf>
    <xf numFmtId="2" fontId="13" fillId="3" borderId="6" xfId="0" applyNumberFormat="1" applyFont="1" applyFill="1" applyBorder="1" applyAlignment="1">
      <alignment horizontal="center" vertical="center"/>
    </xf>
    <xf numFmtId="1" fontId="16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1" fontId="13" fillId="3" borderId="2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23" xfId="0" applyFill="1" applyBorder="1" applyAlignment="1"/>
    <xf numFmtId="1" fontId="13" fillId="3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2" fontId="3" fillId="0" borderId="0" xfId="0" applyNumberFormat="1" applyFont="1" applyFill="1" applyAlignment="1">
      <alignment vertical="top"/>
    </xf>
    <xf numFmtId="2" fontId="3" fillId="0" borderId="1" xfId="0" applyNumberFormat="1" applyFont="1" applyFill="1" applyBorder="1" applyAlignment="1">
      <alignment horizontal="center" vertical="center" textRotation="90" wrapText="1"/>
    </xf>
    <xf numFmtId="2" fontId="3" fillId="0" borderId="13" xfId="0" applyNumberFormat="1" applyFont="1" applyFill="1" applyBorder="1" applyAlignment="1">
      <alignment vertical="top"/>
    </xf>
    <xf numFmtId="2" fontId="5" fillId="0" borderId="11" xfId="0" applyNumberFormat="1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1" fontId="16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3" fillId="3" borderId="9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vertical="center" wrapText="1"/>
    </xf>
    <xf numFmtId="1" fontId="16" fillId="3" borderId="9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center" vertical="center" wrapText="1"/>
    </xf>
    <xf numFmtId="1" fontId="0" fillId="0" borderId="23" xfId="0" applyNumberForma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1" fontId="0" fillId="3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 wrapText="1"/>
    </xf>
    <xf numFmtId="1" fontId="13" fillId="0" borderId="6" xfId="1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2" fontId="3" fillId="0" borderId="2" xfId="0" applyNumberFormat="1" applyFont="1" applyBorder="1" applyAlignment="1">
      <alignment horizontal="center" vertical="center" textRotation="90" wrapText="1"/>
    </xf>
    <xf numFmtId="2" fontId="3" fillId="0" borderId="18" xfId="0" applyNumberFormat="1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8210550" y="7715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0487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0487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SheetLayoutView="100" workbookViewId="0">
      <selection activeCell="K20" sqref="K20"/>
    </sheetView>
  </sheetViews>
  <sheetFormatPr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x14ac:dyDescent="0.2">
      <c r="A1" s="209" t="s">
        <v>20</v>
      </c>
      <c r="B1" s="209"/>
      <c r="C1" s="209"/>
      <c r="D1" s="209"/>
    </row>
    <row r="2" spans="1:8" x14ac:dyDescent="0.2">
      <c r="C2" s="60"/>
    </row>
    <row r="3" spans="1:8" ht="15" x14ac:dyDescent="0.2">
      <c r="A3" s="10" t="s">
        <v>1</v>
      </c>
      <c r="B3" s="10"/>
      <c r="C3" s="61" t="s">
        <v>189</v>
      </c>
    </row>
    <row r="4" spans="1:8" ht="15" x14ac:dyDescent="0.2">
      <c r="A4" s="10"/>
      <c r="B4" s="10"/>
      <c r="C4" s="61" t="s">
        <v>186</v>
      </c>
    </row>
    <row r="5" spans="1:8" ht="15" x14ac:dyDescent="0.2">
      <c r="A5" s="10" t="s">
        <v>21</v>
      </c>
      <c r="B5" s="10"/>
      <c r="C5" s="61" t="s">
        <v>333</v>
      </c>
    </row>
    <row r="6" spans="1:8" ht="14.25" x14ac:dyDescent="0.2">
      <c r="A6" s="10" t="s">
        <v>4</v>
      </c>
      <c r="B6" s="10"/>
      <c r="C6" s="62"/>
    </row>
    <row r="7" spans="1:8" ht="14.25" x14ac:dyDescent="0.2">
      <c r="A7" s="46" t="s">
        <v>337</v>
      </c>
      <c r="B7" s="10"/>
      <c r="C7" s="60"/>
    </row>
    <row r="9" spans="1:8" ht="20.25" customHeight="1" x14ac:dyDescent="0.2">
      <c r="A9" s="210" t="s">
        <v>5</v>
      </c>
      <c r="B9" s="216" t="s">
        <v>22</v>
      </c>
      <c r="C9" s="214" t="s">
        <v>23</v>
      </c>
      <c r="D9" s="212" t="s">
        <v>31</v>
      </c>
      <c r="E9" s="9"/>
    </row>
    <row r="10" spans="1:8" ht="56.25" customHeight="1" x14ac:dyDescent="0.2">
      <c r="A10" s="211"/>
      <c r="B10" s="217"/>
      <c r="C10" s="215"/>
      <c r="D10" s="213"/>
    </row>
    <row r="11" spans="1:8" x14ac:dyDescent="0.2">
      <c r="A11" s="11"/>
      <c r="B11" s="11"/>
      <c r="C11" s="12"/>
      <c r="D11" s="13"/>
    </row>
    <row r="12" spans="1:8" x14ac:dyDescent="0.2">
      <c r="A12" s="16">
        <v>1</v>
      </c>
      <c r="B12" s="17">
        <v>1</v>
      </c>
      <c r="C12" s="76" t="s">
        <v>48</v>
      </c>
      <c r="D12" s="86">
        <f>KOPS!D27</f>
        <v>0</v>
      </c>
      <c r="E12" s="78"/>
      <c r="F12" s="78"/>
      <c r="G12" s="78"/>
      <c r="H12" s="78"/>
    </row>
    <row r="13" spans="1:8" x14ac:dyDescent="0.2">
      <c r="A13" s="18"/>
      <c r="B13" s="19"/>
      <c r="C13" s="20"/>
      <c r="D13" s="87"/>
      <c r="E13" s="78"/>
      <c r="F13" s="78"/>
      <c r="G13" s="78"/>
      <c r="H13" s="78"/>
    </row>
    <row r="14" spans="1:8" s="99" customFormat="1" x14ac:dyDescent="0.2">
      <c r="A14" s="100"/>
      <c r="B14" s="100"/>
      <c r="C14" s="94" t="s">
        <v>17</v>
      </c>
      <c r="D14" s="101">
        <f>SUM(D12:D13)</f>
        <v>0</v>
      </c>
      <c r="E14" s="98"/>
      <c r="F14" s="98"/>
      <c r="G14" s="98"/>
      <c r="H14" s="98"/>
    </row>
    <row r="15" spans="1:8" x14ac:dyDescent="0.2">
      <c r="A15" s="45"/>
      <c r="B15" s="45"/>
      <c r="C15" s="21" t="s">
        <v>336</v>
      </c>
      <c r="D15" s="88">
        <f>D14*5%</f>
        <v>0</v>
      </c>
      <c r="E15" s="78"/>
      <c r="F15" s="78"/>
      <c r="G15" s="78"/>
      <c r="H15" s="78"/>
    </row>
    <row r="16" spans="1:8" x14ac:dyDescent="0.2">
      <c r="A16" s="45"/>
      <c r="B16" s="45"/>
      <c r="C16" s="21" t="s">
        <v>0</v>
      </c>
      <c r="D16" s="83">
        <f>SUM(D14:D15)</f>
        <v>0</v>
      </c>
      <c r="E16" s="78"/>
      <c r="F16" s="78"/>
      <c r="G16" s="78"/>
      <c r="H16" s="78"/>
    </row>
    <row r="17" spans="1:8" x14ac:dyDescent="0.2">
      <c r="A17" s="45"/>
      <c r="B17" s="45"/>
      <c r="C17" s="21" t="s">
        <v>29</v>
      </c>
      <c r="D17" s="88">
        <f>D16*21%</f>
        <v>0</v>
      </c>
      <c r="E17" s="78"/>
      <c r="F17" s="78"/>
      <c r="G17" s="78"/>
      <c r="H17" s="78"/>
    </row>
    <row r="18" spans="1:8" s="65" customFormat="1" ht="15" x14ac:dyDescent="0.2">
      <c r="A18" s="63"/>
      <c r="B18" s="63"/>
      <c r="C18" s="64" t="s">
        <v>24</v>
      </c>
      <c r="D18" s="89">
        <f>SUM(D16:D17)</f>
        <v>0</v>
      </c>
      <c r="E18" s="90"/>
      <c r="F18" s="90"/>
      <c r="G18" s="90"/>
      <c r="H18" s="90"/>
    </row>
    <row r="19" spans="1:8" x14ac:dyDescent="0.2">
      <c r="A19" s="45"/>
      <c r="B19" s="45"/>
      <c r="C19" s="66"/>
      <c r="D19" s="67"/>
    </row>
    <row r="20" spans="1:8" x14ac:dyDescent="0.2">
      <c r="A20" s="45"/>
      <c r="B20" s="45"/>
      <c r="C20" s="66"/>
      <c r="D20" s="67"/>
    </row>
    <row r="23" spans="1:8" x14ac:dyDescent="0.2">
      <c r="B23" s="68"/>
    </row>
    <row r="24" spans="1:8" x14ac:dyDescent="0.2">
      <c r="D24" s="44"/>
    </row>
    <row r="26" spans="1:8" x14ac:dyDescent="0.2">
      <c r="B26" s="44" t="s">
        <v>25</v>
      </c>
      <c r="D26" s="44"/>
    </row>
    <row r="27" spans="1:8" x14ac:dyDescent="0.2">
      <c r="B27" s="44"/>
      <c r="D27" s="44"/>
    </row>
    <row r="28" spans="1:8" x14ac:dyDescent="0.2">
      <c r="B28" s="44"/>
    </row>
    <row r="29" spans="1:8" x14ac:dyDescent="0.2">
      <c r="B29" s="44" t="s">
        <v>26</v>
      </c>
      <c r="D29" s="44"/>
    </row>
    <row r="30" spans="1:8" x14ac:dyDescent="0.2">
      <c r="D30" s="44"/>
    </row>
  </sheetData>
  <mergeCells count="5">
    <mergeCell ref="A1:D1"/>
    <mergeCell ref="A9:A10"/>
    <mergeCell ref="D9:D10"/>
    <mergeCell ref="C9:C10"/>
    <mergeCell ref="B9:B10"/>
  </mergeCells>
  <phoneticPr fontId="2" type="noConversion"/>
  <pageMargins left="0.74803149606299213" right="0.74803149606299213" top="1.7322834645669292" bottom="0.98425196850393704" header="0.51181102362204722" footer="0.51181102362204722"/>
  <pageSetup paperSize="9" scale="92" orientation="portrait" horizontalDpi="4294967292" verticalDpi="360" r:id="rId1"/>
  <headerFooter alignWithMargins="0">
    <oddHeader>&amp;RAPSTIPRINU_______________________&amp;8(Pasūtītāja paraksts un tā atšifrējums)Z.V.________.gada____._____________</oddHeader>
    <oddFooter>&amp;C&amp;8&amp;P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view="pageBreakPreview" zoomScaleSheetLayoutView="100" workbookViewId="0">
      <selection activeCell="P11" sqref="P11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O76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201">
        <v>1</v>
      </c>
      <c r="B11" s="202" t="s">
        <v>94</v>
      </c>
      <c r="C11" s="203"/>
      <c r="D11" s="203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2.8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72" t="s">
        <v>240</v>
      </c>
      <c r="C13" s="157" t="s">
        <v>55</v>
      </c>
      <c r="D13" s="193">
        <v>9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25.5" x14ac:dyDescent="0.2">
      <c r="A14" s="156" t="s">
        <v>74</v>
      </c>
      <c r="B14" s="172" t="s">
        <v>208</v>
      </c>
      <c r="C14" s="133" t="s">
        <v>96</v>
      </c>
      <c r="D14" s="156">
        <v>112.2</v>
      </c>
      <c r="E14" s="113"/>
      <c r="F14" s="70"/>
      <c r="G14" s="114"/>
      <c r="H14" s="55"/>
      <c r="I14" s="114"/>
      <c r="J14" s="55"/>
      <c r="K14" s="114"/>
      <c r="L14" s="55"/>
      <c r="M14" s="114"/>
      <c r="N14" s="55"/>
      <c r="O14" s="55"/>
    </row>
    <row r="15" spans="1:16" s="72" customFormat="1" ht="51" x14ac:dyDescent="0.2">
      <c r="A15" s="156" t="s">
        <v>75</v>
      </c>
      <c r="B15" s="172" t="s">
        <v>210</v>
      </c>
      <c r="C15" s="133" t="s">
        <v>96</v>
      </c>
      <c r="D15" s="156">
        <f>D14</f>
        <v>112.2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76.5" x14ac:dyDescent="0.2">
      <c r="A16" s="156" t="s">
        <v>76</v>
      </c>
      <c r="B16" s="172" t="s">
        <v>312</v>
      </c>
      <c r="C16" s="204" t="s">
        <v>49</v>
      </c>
      <c r="D16" s="175">
        <v>24</v>
      </c>
      <c r="E16" s="113"/>
      <c r="F16" s="70"/>
      <c r="G16" s="114"/>
      <c r="H16" s="55"/>
      <c r="I16" s="114"/>
      <c r="J16" s="55"/>
      <c r="K16" s="114"/>
      <c r="L16" s="55"/>
      <c r="M16" s="114"/>
      <c r="N16" s="55"/>
      <c r="O16" s="55"/>
    </row>
    <row r="17" spans="1:16" s="72" customFormat="1" ht="38.25" x14ac:dyDescent="0.2">
      <c r="A17" s="156" t="s">
        <v>112</v>
      </c>
      <c r="B17" s="132" t="s">
        <v>290</v>
      </c>
      <c r="C17" s="133" t="s">
        <v>51</v>
      </c>
      <c r="D17" s="173">
        <f>(56.8*0.87*0.15)</f>
        <v>7.412399999999999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6" s="72" customFormat="1" ht="38.25" x14ac:dyDescent="0.2">
      <c r="A18" s="156" t="s">
        <v>113</v>
      </c>
      <c r="B18" s="132" t="s">
        <v>291</v>
      </c>
      <c r="C18" s="133" t="s">
        <v>51</v>
      </c>
      <c r="D18" s="173">
        <f>56.8*0.18</f>
        <v>10.223999999999998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x14ac:dyDescent="0.2">
      <c r="A19" s="156" t="s">
        <v>114</v>
      </c>
      <c r="B19" s="172" t="s">
        <v>313</v>
      </c>
      <c r="C19" s="204" t="s">
        <v>55</v>
      </c>
      <c r="D19" s="193">
        <v>4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56"/>
      <c r="B21" s="174" t="s">
        <v>204</v>
      </c>
      <c r="C21" s="174"/>
      <c r="D21" s="174"/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ht="63.75" x14ac:dyDescent="0.2">
      <c r="A22" s="156" t="s">
        <v>116</v>
      </c>
      <c r="B22" s="132" t="s">
        <v>314</v>
      </c>
      <c r="C22" s="133" t="s">
        <v>49</v>
      </c>
      <c r="D22" s="134">
        <v>20.7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25.5" x14ac:dyDescent="0.2">
      <c r="A23" s="156" t="s">
        <v>117</v>
      </c>
      <c r="B23" s="172" t="s">
        <v>208</v>
      </c>
      <c r="C23" s="133" t="s">
        <v>96</v>
      </c>
      <c r="D23" s="156">
        <v>31.1</v>
      </c>
      <c r="E23" s="113"/>
      <c r="F23" s="70"/>
      <c r="G23" s="114"/>
      <c r="H23" s="55"/>
      <c r="I23" s="114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56" t="s">
        <v>118</v>
      </c>
      <c r="B24" s="172" t="s">
        <v>210</v>
      </c>
      <c r="C24" s="133" t="s">
        <v>96</v>
      </c>
      <c r="D24" s="156">
        <f>D23</f>
        <v>31.1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38.25" x14ac:dyDescent="0.2">
      <c r="A25" s="156" t="s">
        <v>120</v>
      </c>
      <c r="B25" s="132" t="s">
        <v>290</v>
      </c>
      <c r="C25" s="133" t="s">
        <v>51</v>
      </c>
      <c r="D25" s="173">
        <f>(10.6*0.85*0.15)+(10.1*0.84*0.15)</f>
        <v>2.6240999999999999</v>
      </c>
      <c r="E25" s="115"/>
      <c r="F25" s="70"/>
      <c r="G25" s="116"/>
      <c r="H25" s="55"/>
      <c r="I25" s="114"/>
      <c r="J25" s="55"/>
      <c r="K25" s="114"/>
      <c r="L25" s="55"/>
      <c r="M25" s="71"/>
      <c r="N25" s="55"/>
      <c r="O25" s="55"/>
      <c r="P25" s="125"/>
    </row>
    <row r="26" spans="1:16" s="72" customFormat="1" ht="38.25" x14ac:dyDescent="0.2">
      <c r="A26" s="156" t="s">
        <v>121</v>
      </c>
      <c r="B26" s="132" t="s">
        <v>291</v>
      </c>
      <c r="C26" s="133" t="s">
        <v>51</v>
      </c>
      <c r="D26" s="173">
        <f>10.6*0.17+10.1*0.15</f>
        <v>3.3170000000000002</v>
      </c>
      <c r="E26" s="115"/>
      <c r="F26" s="70"/>
      <c r="G26" s="116"/>
      <c r="H26" s="55"/>
      <c r="I26" s="114"/>
      <c r="J26" s="55"/>
      <c r="K26" s="114"/>
      <c r="L26" s="55"/>
      <c r="M26" s="71"/>
      <c r="N26" s="55"/>
      <c r="O26" s="55"/>
      <c r="P26" s="125"/>
    </row>
    <row r="27" spans="1:16" s="72" customFormat="1" x14ac:dyDescent="0.2">
      <c r="A27" s="156" t="s">
        <v>122</v>
      </c>
      <c r="B27" s="132" t="s">
        <v>52</v>
      </c>
      <c r="C27" s="133" t="s">
        <v>178</v>
      </c>
      <c r="D27" s="135">
        <v>1</v>
      </c>
      <c r="E27" s="115"/>
      <c r="F27" s="70"/>
      <c r="G27" s="116"/>
      <c r="H27" s="55"/>
      <c r="I27" s="114"/>
      <c r="J27" s="55"/>
      <c r="K27" s="114"/>
      <c r="L27" s="55"/>
      <c r="M27" s="71"/>
      <c r="N27" s="55"/>
      <c r="O27" s="55"/>
      <c r="P27" s="125"/>
    </row>
    <row r="28" spans="1:16" s="72" customFormat="1" x14ac:dyDescent="0.2">
      <c r="A28" s="171">
        <v>2</v>
      </c>
      <c r="B28" s="130" t="s">
        <v>110</v>
      </c>
      <c r="C28" s="131"/>
      <c r="D28" s="131"/>
      <c r="E28" s="158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6" s="72" customFormat="1" ht="51" x14ac:dyDescent="0.2">
      <c r="A29" s="124" t="s">
        <v>77</v>
      </c>
      <c r="B29" s="119" t="s">
        <v>315</v>
      </c>
      <c r="C29" s="124" t="s">
        <v>49</v>
      </c>
      <c r="D29" s="146">
        <v>33</v>
      </c>
      <c r="E29" s="115"/>
      <c r="F29" s="120"/>
      <c r="G29" s="116"/>
      <c r="H29" s="70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38.25" x14ac:dyDescent="0.2">
      <c r="A30" s="124" t="s">
        <v>78</v>
      </c>
      <c r="B30" s="119" t="s">
        <v>247</v>
      </c>
      <c r="C30" s="124" t="s">
        <v>49</v>
      </c>
      <c r="D30" s="146">
        <v>2.8</v>
      </c>
      <c r="E30" s="115"/>
      <c r="F30" s="120"/>
      <c r="G30" s="116"/>
      <c r="H30" s="70"/>
      <c r="I30" s="114"/>
      <c r="J30" s="55"/>
      <c r="K30" s="114"/>
      <c r="L30" s="55"/>
      <c r="M30" s="71"/>
      <c r="N30" s="55"/>
      <c r="O30" s="55"/>
    </row>
    <row r="31" spans="1:16" s="72" customFormat="1" ht="38.25" x14ac:dyDescent="0.2">
      <c r="A31" s="124" t="s">
        <v>79</v>
      </c>
      <c r="B31" s="119" t="s">
        <v>316</v>
      </c>
      <c r="C31" s="124" t="s">
        <v>49</v>
      </c>
      <c r="D31" s="146">
        <v>33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80</v>
      </c>
      <c r="B32" s="119" t="s">
        <v>317</v>
      </c>
      <c r="C32" s="124" t="s">
        <v>49</v>
      </c>
      <c r="D32" s="146">
        <v>314.8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  <c r="P32" s="125"/>
    </row>
    <row r="33" spans="1:16" s="72" customFormat="1" ht="38.25" x14ac:dyDescent="0.2">
      <c r="A33" s="124" t="s">
        <v>81</v>
      </c>
      <c r="B33" s="119" t="s">
        <v>318</v>
      </c>
      <c r="C33" s="124" t="s">
        <v>49</v>
      </c>
      <c r="D33" s="146">
        <v>10.6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38.25" x14ac:dyDescent="0.2">
      <c r="A34" s="124" t="s">
        <v>82</v>
      </c>
      <c r="B34" s="119" t="s">
        <v>319</v>
      </c>
      <c r="C34" s="124" t="s">
        <v>49</v>
      </c>
      <c r="D34" s="146">
        <v>10.1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127.5" x14ac:dyDescent="0.2">
      <c r="A35" s="124" t="s">
        <v>83</v>
      </c>
      <c r="B35" s="197" t="s">
        <v>320</v>
      </c>
      <c r="C35" s="156" t="s">
        <v>27</v>
      </c>
      <c r="D35" s="180">
        <v>1</v>
      </c>
      <c r="E35" s="113"/>
      <c r="F35" s="55"/>
      <c r="G35" s="114"/>
      <c r="H35" s="55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ht="127.5" x14ac:dyDescent="0.2">
      <c r="A36" s="124" t="s">
        <v>84</v>
      </c>
      <c r="B36" s="197" t="s">
        <v>321</v>
      </c>
      <c r="C36" s="156" t="s">
        <v>27</v>
      </c>
      <c r="D36" s="180">
        <v>1</v>
      </c>
      <c r="E36" s="113"/>
      <c r="F36" s="55"/>
      <c r="G36" s="114"/>
      <c r="H36" s="55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x14ac:dyDescent="0.2">
      <c r="A37" s="124" t="s">
        <v>85</v>
      </c>
      <c r="B37" s="119" t="s">
        <v>323</v>
      </c>
      <c r="C37" s="124" t="s">
        <v>55</v>
      </c>
      <c r="D37" s="159">
        <v>2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x14ac:dyDescent="0.2">
      <c r="A38" s="124" t="s">
        <v>86</v>
      </c>
      <c r="B38" s="119" t="s">
        <v>257</v>
      </c>
      <c r="C38" s="124" t="s">
        <v>55</v>
      </c>
      <c r="D38" s="159">
        <v>2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  <c r="P38" s="125"/>
    </row>
    <row r="39" spans="1:16" s="72" customFormat="1" x14ac:dyDescent="0.2">
      <c r="A39" s="124" t="s">
        <v>87</v>
      </c>
      <c r="B39" s="119" t="s">
        <v>324</v>
      </c>
      <c r="C39" s="124" t="s">
        <v>55</v>
      </c>
      <c r="D39" s="159">
        <v>1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  <c r="P39" s="125"/>
    </row>
    <row r="40" spans="1:16" s="72" customFormat="1" x14ac:dyDescent="0.2">
      <c r="A40" s="124" t="s">
        <v>88</v>
      </c>
      <c r="B40" s="119" t="s">
        <v>259</v>
      </c>
      <c r="C40" s="124" t="s">
        <v>55</v>
      </c>
      <c r="D40" s="159">
        <v>2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  <c r="P40" s="125"/>
    </row>
    <row r="41" spans="1:16" s="72" customFormat="1" x14ac:dyDescent="0.2">
      <c r="A41" s="124" t="s">
        <v>89</v>
      </c>
      <c r="B41" s="119" t="s">
        <v>234</v>
      </c>
      <c r="C41" s="124" t="s">
        <v>55</v>
      </c>
      <c r="D41" s="159">
        <v>2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  <c r="P41" s="125"/>
    </row>
    <row r="42" spans="1:16" s="72" customFormat="1" x14ac:dyDescent="0.2">
      <c r="A42" s="124" t="s">
        <v>90</v>
      </c>
      <c r="B42" s="119" t="s">
        <v>260</v>
      </c>
      <c r="C42" s="124" t="s">
        <v>55</v>
      </c>
      <c r="D42" s="159">
        <v>2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  <c r="P42" s="125"/>
    </row>
    <row r="43" spans="1:16" s="72" customFormat="1" x14ac:dyDescent="0.2">
      <c r="A43" s="124" t="s">
        <v>91</v>
      </c>
      <c r="B43" s="119" t="s">
        <v>261</v>
      </c>
      <c r="C43" s="124" t="s">
        <v>55</v>
      </c>
      <c r="D43" s="159">
        <v>4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  <c r="P43" s="125"/>
    </row>
    <row r="44" spans="1:16" s="72" customFormat="1" ht="38.25" x14ac:dyDescent="0.2">
      <c r="A44" s="124" t="s">
        <v>92</v>
      </c>
      <c r="B44" s="179" t="s">
        <v>262</v>
      </c>
      <c r="C44" s="156" t="s">
        <v>27</v>
      </c>
      <c r="D44" s="195">
        <v>2</v>
      </c>
      <c r="E44" s="113"/>
      <c r="F44" s="120"/>
      <c r="G44" s="114"/>
      <c r="H44" s="70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38.25" x14ac:dyDescent="0.2">
      <c r="A45" s="124" t="s">
        <v>93</v>
      </c>
      <c r="B45" s="119" t="s">
        <v>235</v>
      </c>
      <c r="C45" s="156" t="s">
        <v>55</v>
      </c>
      <c r="D45" s="159">
        <v>2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ht="38.25" x14ac:dyDescent="0.2">
      <c r="A46" s="124" t="s">
        <v>132</v>
      </c>
      <c r="B46" s="119" t="s">
        <v>263</v>
      </c>
      <c r="C46" s="156" t="s">
        <v>55</v>
      </c>
      <c r="D46" s="159">
        <v>2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133</v>
      </c>
      <c r="B47" s="119" t="s">
        <v>265</v>
      </c>
      <c r="C47" s="156" t="s">
        <v>55</v>
      </c>
      <c r="D47" s="159">
        <v>2</v>
      </c>
      <c r="E47" s="115"/>
      <c r="F47" s="120"/>
      <c r="G47" s="116"/>
      <c r="H47" s="70"/>
      <c r="I47" s="114"/>
      <c r="J47" s="55"/>
      <c r="K47" s="114"/>
      <c r="L47" s="55"/>
      <c r="M47" s="71"/>
      <c r="N47" s="55"/>
      <c r="O47" s="55"/>
      <c r="P47" s="125"/>
    </row>
    <row r="48" spans="1:16" s="72" customFormat="1" ht="25.5" x14ac:dyDescent="0.2">
      <c r="A48" s="124" t="s">
        <v>134</v>
      </c>
      <c r="B48" s="119" t="s">
        <v>310</v>
      </c>
      <c r="C48" s="156" t="s">
        <v>55</v>
      </c>
      <c r="D48" s="159">
        <v>1</v>
      </c>
      <c r="E48" s="115"/>
      <c r="F48" s="120"/>
      <c r="G48" s="116"/>
      <c r="H48" s="70"/>
      <c r="I48" s="114"/>
      <c r="J48" s="55"/>
      <c r="K48" s="114"/>
      <c r="L48" s="55"/>
      <c r="M48" s="71"/>
      <c r="N48" s="55"/>
      <c r="O48" s="55"/>
      <c r="P48" s="125"/>
    </row>
    <row r="49" spans="1:16" s="72" customFormat="1" ht="25.5" x14ac:dyDescent="0.2">
      <c r="A49" s="124" t="s">
        <v>135</v>
      </c>
      <c r="B49" s="119" t="s">
        <v>236</v>
      </c>
      <c r="C49" s="156" t="s">
        <v>55</v>
      </c>
      <c r="D49" s="159">
        <v>2</v>
      </c>
      <c r="E49" s="115"/>
      <c r="F49" s="120"/>
      <c r="G49" s="116"/>
      <c r="H49" s="70"/>
      <c r="I49" s="114"/>
      <c r="J49" s="55"/>
      <c r="K49" s="114"/>
      <c r="L49" s="55"/>
      <c r="M49" s="71"/>
      <c r="N49" s="55"/>
      <c r="O49" s="55"/>
      <c r="P49" s="125"/>
    </row>
    <row r="50" spans="1:16" s="72" customFormat="1" x14ac:dyDescent="0.2">
      <c r="A50" s="124" t="s">
        <v>136</v>
      </c>
      <c r="B50" s="179" t="s">
        <v>297</v>
      </c>
      <c r="C50" s="156" t="s">
        <v>55</v>
      </c>
      <c r="D50" s="195">
        <v>4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  <c r="P50" s="125"/>
    </row>
    <row r="51" spans="1:16" s="72" customFormat="1" x14ac:dyDescent="0.2">
      <c r="A51" s="124" t="s">
        <v>137</v>
      </c>
      <c r="B51" s="179" t="s">
        <v>325</v>
      </c>
      <c r="C51" s="156" t="s">
        <v>55</v>
      </c>
      <c r="D51" s="196">
        <v>2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ht="14.25" x14ac:dyDescent="0.2">
      <c r="A52" s="124" t="s">
        <v>138</v>
      </c>
      <c r="B52" s="205" t="s">
        <v>326</v>
      </c>
      <c r="C52" s="156" t="s">
        <v>55</v>
      </c>
      <c r="D52" s="207">
        <v>2</v>
      </c>
      <c r="E52" s="115"/>
      <c r="F52" s="120"/>
      <c r="G52" s="116"/>
      <c r="H52" s="70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x14ac:dyDescent="0.2">
      <c r="A53" s="124" t="s">
        <v>139</v>
      </c>
      <c r="B53" s="179" t="s">
        <v>327</v>
      </c>
      <c r="C53" s="156" t="s">
        <v>55</v>
      </c>
      <c r="D53" s="195">
        <v>6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x14ac:dyDescent="0.2">
      <c r="A54" s="124" t="s">
        <v>140</v>
      </c>
      <c r="B54" s="179" t="s">
        <v>268</v>
      </c>
      <c r="C54" s="156" t="s">
        <v>55</v>
      </c>
      <c r="D54" s="195">
        <v>6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ht="14.25" x14ac:dyDescent="0.2">
      <c r="A55" s="124" t="s">
        <v>141</v>
      </c>
      <c r="B55" s="179" t="s">
        <v>328</v>
      </c>
      <c r="C55" s="156" t="s">
        <v>55</v>
      </c>
      <c r="D55" s="196">
        <v>1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ht="14.25" x14ac:dyDescent="0.2">
      <c r="A56" s="124" t="s">
        <v>142</v>
      </c>
      <c r="B56" s="179" t="s">
        <v>288</v>
      </c>
      <c r="C56" s="156" t="s">
        <v>55</v>
      </c>
      <c r="D56" s="196">
        <v>1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14.25" x14ac:dyDescent="0.2">
      <c r="A57" s="124" t="s">
        <v>143</v>
      </c>
      <c r="B57" s="179" t="s">
        <v>289</v>
      </c>
      <c r="C57" s="156" t="s">
        <v>55</v>
      </c>
      <c r="D57" s="196">
        <v>2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ht="14.25" x14ac:dyDescent="0.2">
      <c r="A58" s="124" t="s">
        <v>144</v>
      </c>
      <c r="B58" s="179" t="s">
        <v>329</v>
      </c>
      <c r="C58" s="156" t="s">
        <v>55</v>
      </c>
      <c r="D58" s="196">
        <v>1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ht="14.25" x14ac:dyDescent="0.2">
      <c r="A59" s="124" t="s">
        <v>145</v>
      </c>
      <c r="B59" s="179" t="s">
        <v>330</v>
      </c>
      <c r="C59" s="156" t="s">
        <v>55</v>
      </c>
      <c r="D59" s="196">
        <v>1</v>
      </c>
      <c r="E59" s="115"/>
      <c r="F59" s="120"/>
      <c r="G59" s="116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ht="25.5" x14ac:dyDescent="0.2">
      <c r="A60" s="124" t="s">
        <v>146</v>
      </c>
      <c r="B60" s="205" t="s">
        <v>331</v>
      </c>
      <c r="C60" s="206" t="s">
        <v>27</v>
      </c>
      <c r="D60" s="208">
        <v>1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  <c r="P60" s="125"/>
    </row>
    <row r="61" spans="1:16" s="72" customFormat="1" ht="25.5" x14ac:dyDescent="0.2">
      <c r="A61" s="124" t="s">
        <v>147</v>
      </c>
      <c r="B61" s="205" t="s">
        <v>332</v>
      </c>
      <c r="C61" s="206" t="s">
        <v>27</v>
      </c>
      <c r="D61" s="208">
        <v>2</v>
      </c>
      <c r="E61" s="115"/>
      <c r="F61" s="120"/>
      <c r="G61" s="116"/>
      <c r="H61" s="70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ht="38.25" x14ac:dyDescent="0.2">
      <c r="A62" s="124" t="s">
        <v>148</v>
      </c>
      <c r="B62" s="172" t="s">
        <v>226</v>
      </c>
      <c r="C62" s="156" t="s">
        <v>55</v>
      </c>
      <c r="D62" s="156">
        <v>4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  <c r="P62" s="125"/>
    </row>
    <row r="63" spans="1:16" s="72" customFormat="1" x14ac:dyDescent="0.2">
      <c r="A63" s="124" t="s">
        <v>149</v>
      </c>
      <c r="B63" s="179" t="s">
        <v>182</v>
      </c>
      <c r="C63" s="156" t="s">
        <v>49</v>
      </c>
      <c r="D63" s="175">
        <f>SUM(D30:D34)</f>
        <v>371.30000000000007</v>
      </c>
      <c r="E63" s="115"/>
      <c r="F63" s="120"/>
      <c r="G63" s="116"/>
      <c r="H63" s="70"/>
      <c r="I63" s="114"/>
      <c r="J63" s="55"/>
      <c r="K63" s="114"/>
      <c r="L63" s="55"/>
      <c r="M63" s="114"/>
      <c r="N63" s="55"/>
      <c r="O63" s="55"/>
      <c r="P63" s="125"/>
    </row>
    <row r="64" spans="1:16" s="72" customFormat="1" x14ac:dyDescent="0.2">
      <c r="A64" s="124" t="s">
        <v>150</v>
      </c>
      <c r="B64" s="184" t="s">
        <v>181</v>
      </c>
      <c r="C64" s="156" t="s">
        <v>49</v>
      </c>
      <c r="D64" s="175">
        <f>D63</f>
        <v>371.30000000000007</v>
      </c>
      <c r="E64" s="113"/>
      <c r="F64" s="120"/>
      <c r="G64" s="114"/>
      <c r="H64" s="70"/>
      <c r="I64" s="114"/>
      <c r="J64" s="55"/>
      <c r="K64" s="114"/>
      <c r="L64" s="55"/>
      <c r="M64" s="114"/>
      <c r="N64" s="55"/>
      <c r="O64" s="55"/>
      <c r="P64" s="125"/>
    </row>
    <row r="65" spans="1:18" s="72" customFormat="1" x14ac:dyDescent="0.2">
      <c r="A65" s="124" t="s">
        <v>151</v>
      </c>
      <c r="B65" s="172" t="s">
        <v>251</v>
      </c>
      <c r="C65" s="156" t="s">
        <v>55</v>
      </c>
      <c r="D65" s="193">
        <v>2</v>
      </c>
      <c r="E65" s="69"/>
      <c r="F65" s="120"/>
      <c r="G65" s="71"/>
      <c r="H65" s="70"/>
      <c r="I65" s="71"/>
      <c r="J65" s="70"/>
      <c r="K65" s="71"/>
      <c r="L65" s="70"/>
      <c r="M65" s="71"/>
      <c r="N65" s="70"/>
      <c r="O65" s="70"/>
      <c r="P65" s="125"/>
    </row>
    <row r="66" spans="1:18" s="72" customFormat="1" x14ac:dyDescent="0.2">
      <c r="A66" s="124" t="s">
        <v>152</v>
      </c>
      <c r="B66" s="172" t="s">
        <v>58</v>
      </c>
      <c r="C66" s="156" t="s">
        <v>55</v>
      </c>
      <c r="D66" s="193">
        <f>SUM(D35:D36)</f>
        <v>2</v>
      </c>
      <c r="E66" s="113"/>
      <c r="F66" s="120"/>
      <c r="G66" s="114"/>
      <c r="H66" s="55"/>
      <c r="I66" s="114"/>
      <c r="J66" s="55"/>
      <c r="K66" s="114"/>
      <c r="L66" s="55"/>
      <c r="M66" s="114"/>
      <c r="N66" s="55"/>
      <c r="O66" s="55"/>
      <c r="P66" s="125"/>
    </row>
    <row r="67" spans="1:18" s="72" customFormat="1" ht="51" x14ac:dyDescent="0.2">
      <c r="A67" s="124" t="s">
        <v>153</v>
      </c>
      <c r="B67" s="132" t="s">
        <v>53</v>
      </c>
      <c r="C67" s="124" t="s">
        <v>108</v>
      </c>
      <c r="D67" s="124">
        <v>3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  <c r="P67" s="125"/>
    </row>
    <row r="68" spans="1:18" s="72" customFormat="1" ht="63.75" x14ac:dyDescent="0.2">
      <c r="A68" s="124" t="s">
        <v>154</v>
      </c>
      <c r="B68" s="132" t="s">
        <v>109</v>
      </c>
      <c r="C68" s="124" t="s">
        <v>108</v>
      </c>
      <c r="D68" s="124">
        <v>1</v>
      </c>
      <c r="E68" s="113"/>
      <c r="F68" s="120"/>
      <c r="G68" s="114"/>
      <c r="H68" s="55"/>
      <c r="I68" s="114"/>
      <c r="J68" s="55"/>
      <c r="K68" s="114"/>
      <c r="L68" s="55"/>
      <c r="M68" s="114"/>
      <c r="N68" s="55"/>
      <c r="O68" s="55"/>
      <c r="P68" s="125"/>
    </row>
    <row r="69" spans="1:18" s="72" customFormat="1" ht="25.5" x14ac:dyDescent="0.2">
      <c r="A69" s="124" t="s">
        <v>155</v>
      </c>
      <c r="B69" s="172" t="s">
        <v>183</v>
      </c>
      <c r="C69" s="156" t="s">
        <v>54</v>
      </c>
      <c r="D69" s="156">
        <v>1</v>
      </c>
      <c r="E69" s="113"/>
      <c r="F69" s="120"/>
      <c r="G69" s="114"/>
      <c r="H69" s="70"/>
      <c r="I69" s="114"/>
      <c r="J69" s="55"/>
      <c r="K69" s="114"/>
      <c r="L69" s="55"/>
      <c r="M69" s="114"/>
      <c r="N69" s="55"/>
      <c r="O69" s="55"/>
      <c r="P69" s="125"/>
    </row>
    <row r="70" spans="1:18" s="72" customFormat="1" ht="25.5" x14ac:dyDescent="0.2">
      <c r="A70" s="124" t="s">
        <v>156</v>
      </c>
      <c r="B70" s="172" t="s">
        <v>293</v>
      </c>
      <c r="C70" s="156" t="s">
        <v>54</v>
      </c>
      <c r="D70" s="156">
        <v>1</v>
      </c>
      <c r="E70" s="113"/>
      <c r="F70" s="120"/>
      <c r="G70" s="114"/>
      <c r="H70" s="70"/>
      <c r="I70" s="114"/>
      <c r="J70" s="55"/>
      <c r="K70" s="114"/>
      <c r="L70" s="55"/>
      <c r="M70" s="114"/>
      <c r="N70" s="55"/>
      <c r="O70" s="55"/>
      <c r="P70" s="125"/>
    </row>
    <row r="71" spans="1:18" s="72" customFormat="1" ht="25.5" x14ac:dyDescent="0.2">
      <c r="A71" s="124" t="s">
        <v>157</v>
      </c>
      <c r="B71" s="172" t="s">
        <v>322</v>
      </c>
      <c r="C71" s="156" t="s">
        <v>49</v>
      </c>
      <c r="D71" s="183">
        <v>15</v>
      </c>
      <c r="E71" s="115"/>
      <c r="F71" s="120"/>
      <c r="G71" s="116"/>
      <c r="H71" s="70"/>
      <c r="I71" s="114"/>
      <c r="J71" s="55"/>
      <c r="K71" s="114"/>
      <c r="L71" s="55"/>
      <c r="M71" s="114"/>
      <c r="N71" s="55"/>
      <c r="O71" s="55"/>
      <c r="P71" s="125"/>
    </row>
    <row r="72" spans="1:18" s="72" customFormat="1" ht="25.5" x14ac:dyDescent="0.2">
      <c r="A72" s="124" t="s">
        <v>158</v>
      </c>
      <c r="B72" s="172" t="s">
        <v>180</v>
      </c>
      <c r="C72" s="156" t="s">
        <v>106</v>
      </c>
      <c r="D72" s="156">
        <v>25</v>
      </c>
      <c r="E72" s="113"/>
      <c r="F72" s="120"/>
      <c r="G72" s="114"/>
      <c r="H72" s="70"/>
      <c r="I72" s="114"/>
      <c r="J72" s="55"/>
      <c r="K72" s="114"/>
      <c r="L72" s="55"/>
      <c r="M72" s="114"/>
      <c r="N72" s="55"/>
      <c r="O72" s="55"/>
      <c r="P72" s="125"/>
    </row>
    <row r="73" spans="1:18" s="110" customFormat="1" x14ac:dyDescent="0.2">
      <c r="A73" s="127"/>
      <c r="B73" s="128"/>
      <c r="C73" s="126"/>
      <c r="D73" s="129"/>
      <c r="E73" s="113"/>
      <c r="F73" s="120"/>
      <c r="G73" s="116"/>
      <c r="H73" s="70"/>
      <c r="I73" s="114"/>
      <c r="J73" s="55"/>
      <c r="K73" s="114"/>
      <c r="L73" s="55"/>
      <c r="M73" s="114"/>
      <c r="N73" s="55"/>
      <c r="O73" s="55"/>
    </row>
    <row r="74" spans="1:18" s="33" customFormat="1" x14ac:dyDescent="0.2">
      <c r="A74" s="34"/>
      <c r="B74" s="22" t="s">
        <v>0</v>
      </c>
      <c r="C74" s="35"/>
      <c r="D74" s="34"/>
      <c r="E74" s="36"/>
      <c r="F74" s="37"/>
      <c r="G74" s="39"/>
      <c r="H74" s="165"/>
      <c r="I74" s="39"/>
      <c r="J74" s="38"/>
      <c r="K74" s="39">
        <f>SUM(K11:K73)</f>
        <v>0</v>
      </c>
      <c r="L74" s="38">
        <f>SUM(L11:L73)</f>
        <v>0</v>
      </c>
      <c r="M74" s="39">
        <f>SUM(M11:M73)</f>
        <v>0</v>
      </c>
      <c r="N74" s="38">
        <f>SUM(N11:N73)</f>
        <v>0</v>
      </c>
      <c r="O74" s="56">
        <f>SUM(O11:O73)</f>
        <v>0</v>
      </c>
    </row>
    <row r="75" spans="1:18" x14ac:dyDescent="0.2">
      <c r="J75" s="15" t="s">
        <v>339</v>
      </c>
      <c r="K75" s="14"/>
      <c r="L75" s="14"/>
      <c r="M75" s="14">
        <f>M74*5%</f>
        <v>0</v>
      </c>
      <c r="N75" s="14"/>
      <c r="O75" s="40">
        <f>M75</f>
        <v>0</v>
      </c>
    </row>
    <row r="76" spans="1:18" x14ac:dyDescent="0.2">
      <c r="J76" s="15" t="s">
        <v>19</v>
      </c>
      <c r="K76" s="41">
        <f>SUM(K74:K75)</f>
        <v>0</v>
      </c>
      <c r="L76" s="41">
        <f>SUM(L74:L75)</f>
        <v>0</v>
      </c>
      <c r="M76" s="41">
        <f>SUM(M74:M75)</f>
        <v>0</v>
      </c>
      <c r="N76" s="41">
        <f>SUM(N74:N75)</f>
        <v>0</v>
      </c>
      <c r="O76" s="42">
        <f>SUM(O74:O75)</f>
        <v>0</v>
      </c>
    </row>
    <row r="77" spans="1:18" x14ac:dyDescent="0.2">
      <c r="J77" s="15"/>
      <c r="K77" s="57"/>
      <c r="L77" s="57"/>
      <c r="M77" s="57"/>
      <c r="N77" s="57"/>
      <c r="O77" s="58"/>
    </row>
    <row r="78" spans="1:18" s="4" customFormat="1" x14ac:dyDescent="0.2">
      <c r="A78" s="3"/>
      <c r="B78" s="43" t="s">
        <v>25</v>
      </c>
      <c r="C78" s="2"/>
      <c r="D78" s="3"/>
      <c r="E78" s="44"/>
      <c r="G78" s="5"/>
      <c r="H78" s="162"/>
      <c r="I78" s="5"/>
      <c r="J78" s="5"/>
      <c r="K78" s="5"/>
      <c r="L78" s="5"/>
      <c r="M78" s="5"/>
      <c r="N78" s="5"/>
      <c r="O78" s="6"/>
      <c r="P78" s="6"/>
      <c r="Q78" s="6"/>
      <c r="R78" s="6"/>
    </row>
    <row r="79" spans="1:18" s="4" customFormat="1" x14ac:dyDescent="0.2">
      <c r="A79" s="3"/>
      <c r="B79" s="1"/>
      <c r="C79" s="2"/>
      <c r="D79" s="3"/>
      <c r="E79" s="44"/>
      <c r="G79" s="5"/>
      <c r="H79" s="162"/>
      <c r="I79" s="5"/>
      <c r="J79" s="5"/>
      <c r="K79" s="5"/>
      <c r="L79" s="5"/>
      <c r="M79" s="5"/>
      <c r="N79" s="5"/>
      <c r="O79" s="6"/>
      <c r="P79" s="6"/>
      <c r="Q79" s="6"/>
      <c r="R79" s="6"/>
    </row>
    <row r="80" spans="1:18" s="4" customFormat="1" x14ac:dyDescent="0.2">
      <c r="A80" s="3"/>
      <c r="B80" s="43" t="s">
        <v>26</v>
      </c>
      <c r="C80" s="2"/>
      <c r="D80" s="3"/>
      <c r="E80" s="44"/>
      <c r="G80" s="5"/>
      <c r="H80" s="162"/>
      <c r="I80" s="5"/>
      <c r="J80" s="5"/>
      <c r="K80" s="5"/>
      <c r="L80" s="5"/>
      <c r="M80" s="5"/>
      <c r="N80" s="5"/>
      <c r="O80" s="6"/>
      <c r="P80" s="6"/>
      <c r="Q80" s="6"/>
      <c r="R80" s="6"/>
    </row>
    <row r="81" spans="1:18" s="4" customFormat="1" x14ac:dyDescent="0.2">
      <c r="A81" s="3"/>
      <c r="B81" s="1"/>
      <c r="C81" s="2"/>
      <c r="D81" s="3"/>
      <c r="E81" s="44"/>
      <c r="G81" s="5"/>
      <c r="H81" s="162"/>
      <c r="I81" s="5"/>
      <c r="J81" s="5"/>
      <c r="K81" s="5"/>
      <c r="L81" s="5"/>
      <c r="M81" s="5"/>
      <c r="N81" s="5"/>
      <c r="O81" s="6"/>
      <c r="P81" s="6"/>
      <c r="Q81" s="6"/>
      <c r="R81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1-8&amp;"Arial,Bold"&amp;UŪDENSAPGĀDE Ū1 posmā no Up-1 līdz Up-11.</oddHeader>
    <oddFooter>&amp;C&amp;8&amp;P</oddFooter>
  </headerFooter>
  <rowBreaks count="1" manualBreakCount="1">
    <brk id="2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3"/>
  <sheetViews>
    <sheetView view="pageBreakPreview" topLeftCell="A7" zoomScaleSheetLayoutView="100" workbookViewId="0">
      <selection activeCell="L9" sqref="L9"/>
    </sheetView>
  </sheetViews>
  <sheetFormatPr defaultRowHeight="12.75" x14ac:dyDescent="0.2"/>
  <cols>
    <col min="1" max="1" width="4.140625" style="3" customWidth="1"/>
    <col min="2" max="2" width="10" style="3" customWidth="1"/>
    <col min="3" max="3" width="28.570312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10" width="9.140625" style="6"/>
    <col min="11" max="11" width="10.140625" style="6" bestFit="1" customWidth="1"/>
    <col min="12" max="16384" width="9.140625" style="6"/>
  </cols>
  <sheetData>
    <row r="1" spans="1:10" ht="14.25" x14ac:dyDescent="0.2">
      <c r="A1" s="10" t="s">
        <v>1</v>
      </c>
      <c r="B1" s="10"/>
      <c r="D1" s="73" t="s">
        <v>48</v>
      </c>
    </row>
    <row r="2" spans="1:10" ht="15" x14ac:dyDescent="0.2">
      <c r="A2" s="10" t="s">
        <v>2</v>
      </c>
      <c r="B2" s="10"/>
      <c r="D2" s="61" t="s">
        <v>187</v>
      </c>
    </row>
    <row r="3" spans="1:10" ht="15" x14ac:dyDescent="0.2">
      <c r="A3" s="10"/>
      <c r="B3" s="10"/>
      <c r="D3" s="61" t="s">
        <v>188</v>
      </c>
    </row>
    <row r="4" spans="1:10" ht="15" x14ac:dyDescent="0.2">
      <c r="A4" s="10" t="s">
        <v>3</v>
      </c>
      <c r="B4" s="10"/>
      <c r="D4" s="61" t="s">
        <v>333</v>
      </c>
    </row>
    <row r="5" spans="1:10" ht="14.25" x14ac:dyDescent="0.2">
      <c r="A5" s="10" t="s">
        <v>4</v>
      </c>
      <c r="B5" s="10"/>
      <c r="D5" s="62"/>
      <c r="G5" s="59"/>
    </row>
    <row r="6" spans="1:10" ht="14.25" x14ac:dyDescent="0.2">
      <c r="A6" s="10" t="s">
        <v>32</v>
      </c>
      <c r="B6" s="10"/>
      <c r="D6" s="74">
        <f>D27</f>
        <v>0</v>
      </c>
    </row>
    <row r="7" spans="1:10" ht="14.25" x14ac:dyDescent="0.2">
      <c r="A7" s="10" t="s">
        <v>13</v>
      </c>
      <c r="B7" s="10"/>
      <c r="D7" s="74">
        <f>H22</f>
        <v>0</v>
      </c>
    </row>
    <row r="8" spans="1:10" ht="14.25" x14ac:dyDescent="0.2">
      <c r="A8" s="46" t="s">
        <v>338</v>
      </c>
      <c r="B8" s="10"/>
    </row>
    <row r="10" spans="1:10" ht="20.25" customHeight="1" x14ac:dyDescent="0.2">
      <c r="A10" s="210" t="s">
        <v>5</v>
      </c>
      <c r="B10" s="216" t="s">
        <v>14</v>
      </c>
      <c r="C10" s="214" t="s">
        <v>15</v>
      </c>
      <c r="D10" s="212" t="s">
        <v>33</v>
      </c>
      <c r="E10" s="220" t="s">
        <v>16</v>
      </c>
      <c r="F10" s="220"/>
      <c r="G10" s="220"/>
      <c r="H10" s="218" t="s">
        <v>11</v>
      </c>
      <c r="I10" s="9"/>
    </row>
    <row r="11" spans="1:10" ht="78.75" customHeight="1" x14ac:dyDescent="0.2">
      <c r="A11" s="211"/>
      <c r="B11" s="217"/>
      <c r="C11" s="215"/>
      <c r="D11" s="213"/>
      <c r="E11" s="92" t="s">
        <v>34</v>
      </c>
      <c r="F11" s="92" t="s">
        <v>35</v>
      </c>
      <c r="G11" s="92" t="s">
        <v>36</v>
      </c>
      <c r="H11" s="219"/>
    </row>
    <row r="12" spans="1:10" x14ac:dyDescent="0.2">
      <c r="A12" s="25"/>
      <c r="B12" s="24"/>
      <c r="C12" s="75"/>
      <c r="D12" s="27"/>
      <c r="E12" s="23"/>
      <c r="F12" s="28"/>
      <c r="G12" s="29"/>
      <c r="H12" s="30"/>
    </row>
    <row r="13" spans="1:10" s="110" customFormat="1" ht="51" x14ac:dyDescent="0.2">
      <c r="A13" s="102">
        <v>1</v>
      </c>
      <c r="B13" s="103" t="s">
        <v>44</v>
      </c>
      <c r="C13" s="104" t="s">
        <v>190</v>
      </c>
      <c r="D13" s="105">
        <f>Rīgas!O80</f>
        <v>0</v>
      </c>
      <c r="E13" s="106">
        <f>Rīgas!L80</f>
        <v>0</v>
      </c>
      <c r="F13" s="107">
        <f>Rīgas!M80</f>
        <v>0</v>
      </c>
      <c r="G13" s="106">
        <f>Rīgas!N80</f>
        <v>0</v>
      </c>
      <c r="H13" s="108">
        <f>Rīgas!K80</f>
        <v>0</v>
      </c>
      <c r="I13" s="109"/>
      <c r="J13" s="109"/>
    </row>
    <row r="14" spans="1:10" s="110" customFormat="1" ht="63.75" x14ac:dyDescent="0.2">
      <c r="A14" s="102">
        <v>2</v>
      </c>
      <c r="B14" s="103" t="s">
        <v>45</v>
      </c>
      <c r="C14" s="104" t="s">
        <v>191</v>
      </c>
      <c r="D14" s="105">
        <f>Liepu!O100</f>
        <v>0</v>
      </c>
      <c r="E14" s="106">
        <f>Liepu!L100</f>
        <v>0</v>
      </c>
      <c r="F14" s="107">
        <f>Liepu!M100</f>
        <v>0</v>
      </c>
      <c r="G14" s="106">
        <f>Liepu!N100</f>
        <v>0</v>
      </c>
      <c r="H14" s="108">
        <f>Liepu!K100</f>
        <v>0</v>
      </c>
      <c r="I14" s="109"/>
      <c r="J14" s="109"/>
    </row>
    <row r="15" spans="1:10" s="110" customFormat="1" ht="38.25" x14ac:dyDescent="0.2">
      <c r="A15" s="102">
        <v>3</v>
      </c>
      <c r="B15" s="103" t="s">
        <v>46</v>
      </c>
      <c r="C15" s="104" t="s">
        <v>273</v>
      </c>
      <c r="D15" s="105">
        <f>Saimniecības!O63</f>
        <v>0</v>
      </c>
      <c r="E15" s="106">
        <f>Saimniecības!L63</f>
        <v>0</v>
      </c>
      <c r="F15" s="107">
        <f>Saimniecības!M63</f>
        <v>0</v>
      </c>
      <c r="G15" s="106">
        <f>Saimniecības!N63</f>
        <v>0</v>
      </c>
      <c r="H15" s="108">
        <f>Saimniecības!K63</f>
        <v>0</v>
      </c>
      <c r="I15" s="109"/>
      <c r="J15" s="109"/>
    </row>
    <row r="16" spans="1:10" s="110" customFormat="1" ht="38.25" x14ac:dyDescent="0.2">
      <c r="A16" s="102">
        <v>4</v>
      </c>
      <c r="B16" s="103" t="s">
        <v>47</v>
      </c>
      <c r="C16" s="104" t="s">
        <v>274</v>
      </c>
      <c r="D16" s="105">
        <f>Upes!O56</f>
        <v>0</v>
      </c>
      <c r="E16" s="106">
        <f>Upes!L56</f>
        <v>0</v>
      </c>
      <c r="F16" s="107">
        <f>Upes!M56</f>
        <v>0</v>
      </c>
      <c r="G16" s="106">
        <f>Upes!N56</f>
        <v>0</v>
      </c>
      <c r="H16" s="108">
        <f>Upes!K56</f>
        <v>0</v>
      </c>
      <c r="I16" s="109"/>
      <c r="J16" s="109"/>
    </row>
    <row r="17" spans="1:11" s="110" customFormat="1" ht="76.5" x14ac:dyDescent="0.2">
      <c r="A17" s="102">
        <v>5</v>
      </c>
      <c r="B17" s="103" t="s">
        <v>196</v>
      </c>
      <c r="C17" s="104" t="s">
        <v>192</v>
      </c>
      <c r="D17" s="167">
        <f>'Mazā Dārza'!O90</f>
        <v>0</v>
      </c>
      <c r="E17" s="168">
        <f>'Mazā Dārza'!L90</f>
        <v>0</v>
      </c>
      <c r="F17" s="169">
        <f>'Mazā Dārza'!M90</f>
        <v>0</v>
      </c>
      <c r="G17" s="168">
        <f>'Mazā Dārza'!N90</f>
        <v>0</v>
      </c>
      <c r="H17" s="170">
        <f>'Mazā Dārza'!K90</f>
        <v>0</v>
      </c>
      <c r="I17" s="109"/>
      <c r="J17" s="109"/>
    </row>
    <row r="18" spans="1:11" s="110" customFormat="1" ht="38.25" x14ac:dyDescent="0.2">
      <c r="A18" s="102">
        <v>6</v>
      </c>
      <c r="B18" s="103" t="s">
        <v>197</v>
      </c>
      <c r="C18" s="104" t="s">
        <v>193</v>
      </c>
      <c r="D18" s="167">
        <f>Dārza!O72</f>
        <v>0</v>
      </c>
      <c r="E18" s="168">
        <f>Dārza!L72</f>
        <v>0</v>
      </c>
      <c r="F18" s="169">
        <f>Dārza!M72</f>
        <v>0</v>
      </c>
      <c r="G18" s="168">
        <f>Dārza!N72</f>
        <v>0</v>
      </c>
      <c r="H18" s="170">
        <f>Dārza!K72</f>
        <v>0</v>
      </c>
      <c r="I18" s="109"/>
      <c r="J18" s="109"/>
    </row>
    <row r="19" spans="1:11" s="110" customFormat="1" ht="25.5" x14ac:dyDescent="0.2">
      <c r="A19" s="102">
        <v>7</v>
      </c>
      <c r="B19" s="103" t="s">
        <v>198</v>
      </c>
      <c r="C19" s="104" t="s">
        <v>194</v>
      </c>
      <c r="D19" s="167">
        <f>SV!O57</f>
        <v>0</v>
      </c>
      <c r="E19" s="168">
        <f>SV!L57</f>
        <v>0</v>
      </c>
      <c r="F19" s="169">
        <f>SV!M57</f>
        <v>0</v>
      </c>
      <c r="G19" s="168">
        <f>SV!N57</f>
        <v>0</v>
      </c>
      <c r="H19" s="170">
        <f>SV!K57</f>
        <v>0</v>
      </c>
      <c r="I19" s="109"/>
      <c r="J19" s="109"/>
    </row>
    <row r="20" spans="1:11" s="110" customFormat="1" ht="25.5" x14ac:dyDescent="0.2">
      <c r="A20" s="102">
        <v>8</v>
      </c>
      <c r="B20" s="103" t="s">
        <v>199</v>
      </c>
      <c r="C20" s="104" t="s">
        <v>195</v>
      </c>
      <c r="D20" s="167">
        <f>Up!O76</f>
        <v>0</v>
      </c>
      <c r="E20" s="168">
        <f>Up!L76</f>
        <v>0</v>
      </c>
      <c r="F20" s="169">
        <f>Up!M76</f>
        <v>0</v>
      </c>
      <c r="G20" s="168">
        <f>Up!N76</f>
        <v>0</v>
      </c>
      <c r="H20" s="170">
        <f>Up!K76</f>
        <v>0</v>
      </c>
      <c r="I20" s="109"/>
      <c r="J20" s="109"/>
    </row>
    <row r="21" spans="1:11" x14ac:dyDescent="0.2">
      <c r="A21" s="18"/>
      <c r="B21" s="19"/>
      <c r="C21" s="26"/>
      <c r="D21" s="79"/>
      <c r="E21" s="80"/>
      <c r="F21" s="81"/>
      <c r="G21" s="80"/>
      <c r="H21" s="82"/>
      <c r="I21" s="78"/>
      <c r="J21" s="78"/>
    </row>
    <row r="22" spans="1:11" s="99" customFormat="1" x14ac:dyDescent="0.2">
      <c r="A22" s="93"/>
      <c r="B22" s="93"/>
      <c r="C22" s="94" t="s">
        <v>17</v>
      </c>
      <c r="D22" s="95">
        <f>SUM(D13:D21)</f>
        <v>0</v>
      </c>
      <c r="E22" s="96">
        <f>SUM(E13:E21)</f>
        <v>0</v>
      </c>
      <c r="F22" s="96">
        <f>SUM(F13:F21)</f>
        <v>0</v>
      </c>
      <c r="G22" s="96">
        <f>SUM(G13:G21)</f>
        <v>0</v>
      </c>
      <c r="H22" s="97">
        <f>SUM(H13:H21)</f>
        <v>0</v>
      </c>
      <c r="I22" s="98"/>
      <c r="J22" s="98"/>
      <c r="K22" s="98">
        <f>E22+F22+G22</f>
        <v>0</v>
      </c>
    </row>
    <row r="23" spans="1:11" x14ac:dyDescent="0.2">
      <c r="C23" s="21" t="s">
        <v>334</v>
      </c>
      <c r="D23" s="83">
        <f>D22*12%</f>
        <v>0</v>
      </c>
      <c r="E23" s="84"/>
      <c r="F23" s="85"/>
      <c r="G23" s="85"/>
      <c r="H23" s="85"/>
      <c r="I23" s="78"/>
      <c r="J23" s="78"/>
    </row>
    <row r="24" spans="1:11" x14ac:dyDescent="0.2">
      <c r="C24" s="77" t="s">
        <v>28</v>
      </c>
      <c r="D24" s="83"/>
      <c r="E24" s="84"/>
      <c r="F24" s="85"/>
      <c r="G24" s="85"/>
      <c r="H24" s="85"/>
      <c r="I24" s="78"/>
      <c r="J24" s="78"/>
    </row>
    <row r="25" spans="1:11" x14ac:dyDescent="0.2">
      <c r="C25" s="21" t="s">
        <v>335</v>
      </c>
      <c r="D25" s="83">
        <f>D22*5%</f>
        <v>0</v>
      </c>
      <c r="E25" s="84"/>
      <c r="F25" s="85"/>
      <c r="G25" s="85"/>
      <c r="H25" s="85"/>
      <c r="I25" s="78"/>
      <c r="J25" s="78"/>
    </row>
    <row r="26" spans="1:11" ht="25.5" x14ac:dyDescent="0.2">
      <c r="C26" s="21" t="s">
        <v>30</v>
      </c>
      <c r="D26" s="91">
        <f>E22*23.59%</f>
        <v>0</v>
      </c>
      <c r="E26" s="84"/>
      <c r="F26" s="85"/>
      <c r="G26" s="85"/>
      <c r="H26" s="85"/>
      <c r="I26" s="78"/>
      <c r="J26" s="78"/>
    </row>
    <row r="27" spans="1:11" x14ac:dyDescent="0.2">
      <c r="C27" s="22" t="s">
        <v>18</v>
      </c>
      <c r="D27" s="121">
        <f>SUM(D22:D26)</f>
        <v>0</v>
      </c>
      <c r="E27" s="84"/>
      <c r="F27" s="85"/>
      <c r="G27" s="85"/>
      <c r="H27" s="85"/>
      <c r="I27" s="78"/>
      <c r="J27" s="78"/>
    </row>
    <row r="30" spans="1:11" x14ac:dyDescent="0.2">
      <c r="C30" s="43" t="s">
        <v>25</v>
      </c>
      <c r="F30" s="44"/>
      <c r="G30" s="4"/>
    </row>
    <row r="31" spans="1:11" x14ac:dyDescent="0.2">
      <c r="F31" s="44"/>
      <c r="G31" s="4"/>
    </row>
    <row r="32" spans="1:11" x14ac:dyDescent="0.2">
      <c r="C32" s="43" t="s">
        <v>26</v>
      </c>
      <c r="F32" s="44"/>
      <c r="G32" s="4"/>
    </row>
    <row r="33" spans="6:7" x14ac:dyDescent="0.2">
      <c r="F33" s="44"/>
      <c r="G33" s="4"/>
    </row>
  </sheetData>
  <mergeCells count="6">
    <mergeCell ref="H10:H11"/>
    <mergeCell ref="E10:G10"/>
    <mergeCell ref="A10:A11"/>
    <mergeCell ref="D10:D11"/>
    <mergeCell ref="C10:C11"/>
    <mergeCell ref="B10:B11"/>
  </mergeCells>
  <phoneticPr fontId="2" type="noConversion"/>
  <pageMargins left="0.74803149606299213" right="0.74803149606299213" top="1.2204724409448819" bottom="0.98425196850393704" header="0.51181102362204722" footer="0.51181102362204722"/>
  <pageSetup paperSize="9" scale="92" orientation="landscape" horizontalDpi="4294967292" verticalDpi="360" r:id="rId1"/>
  <headerFooter alignWithMargins="0">
    <oddHeader>&amp;C&amp;12&amp;UKOPSAVILKUMS PA DARBU VEIDIEM  Nr. 1&amp;U</oddHeader>
    <oddFooter>&amp;C&amp;8&amp;P</oddFooter>
  </headerFooter>
  <rowBreaks count="1" manualBreakCount="1">
    <brk id="1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view="pageBreakPreview" zoomScaleSheetLayoutView="100" workbookViewId="0">
      <selection activeCell="R9" sqref="R9"/>
    </sheetView>
  </sheetViews>
  <sheetFormatPr defaultRowHeight="12.75" x14ac:dyDescent="0.2"/>
  <cols>
    <col min="1" max="1" width="6.28515625" style="3" customWidth="1"/>
    <col min="2" max="2" width="36.140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28515625" style="5" customWidth="1"/>
    <col min="8" max="9" width="7.7109375" style="5" customWidth="1"/>
    <col min="10" max="10" width="8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H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H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H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H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H6" s="50"/>
      <c r="I6" s="50"/>
      <c r="J6" s="50"/>
      <c r="K6" s="50"/>
      <c r="L6" s="50"/>
      <c r="M6" s="50"/>
      <c r="N6" s="53" t="s">
        <v>37</v>
      </c>
      <c r="O6" s="54">
        <f>O80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30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24" t="s">
        <v>72</v>
      </c>
      <c r="B12" s="132" t="s">
        <v>95</v>
      </c>
      <c r="C12" s="133" t="s">
        <v>49</v>
      </c>
      <c r="D12" s="134">
        <v>255.1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24" t="s">
        <v>73</v>
      </c>
      <c r="B13" s="172" t="s">
        <v>200</v>
      </c>
      <c r="C13" s="133" t="s">
        <v>96</v>
      </c>
      <c r="D13" s="134">
        <v>520.5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51" x14ac:dyDescent="0.2">
      <c r="A14" s="124" t="s">
        <v>74</v>
      </c>
      <c r="B14" s="172" t="s">
        <v>201</v>
      </c>
      <c r="C14" s="133" t="s">
        <v>96</v>
      </c>
      <c r="D14" s="134">
        <f>D13</f>
        <v>520.5</v>
      </c>
      <c r="E14" s="69"/>
      <c r="F14" s="70"/>
      <c r="G14" s="71"/>
      <c r="H14" s="70"/>
      <c r="I14" s="71"/>
      <c r="J14" s="70"/>
      <c r="K14" s="71"/>
      <c r="L14" s="70"/>
      <c r="M14" s="71"/>
      <c r="N14" s="70"/>
      <c r="O14" s="70"/>
    </row>
    <row r="15" spans="1:16" s="72" customFormat="1" ht="63.75" x14ac:dyDescent="0.2">
      <c r="A15" s="124" t="s">
        <v>75</v>
      </c>
      <c r="B15" s="132" t="s">
        <v>50</v>
      </c>
      <c r="C15" s="133" t="s">
        <v>49</v>
      </c>
      <c r="D15" s="134">
        <v>206.1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38.25" x14ac:dyDescent="0.2">
      <c r="A16" s="124" t="s">
        <v>76</v>
      </c>
      <c r="B16" s="132" t="s">
        <v>202</v>
      </c>
      <c r="C16" s="133" t="s">
        <v>51</v>
      </c>
      <c r="D16" s="173">
        <f>(49*1*0.15)+(206.1*1.05*0.15)</f>
        <v>39.810749999999999</v>
      </c>
      <c r="E16" s="115"/>
      <c r="F16" s="70"/>
      <c r="G16" s="116"/>
      <c r="H16" s="55"/>
      <c r="I16" s="114"/>
      <c r="J16" s="55"/>
      <c r="K16" s="114"/>
      <c r="L16" s="55"/>
      <c r="M16" s="71"/>
      <c r="N16" s="55"/>
      <c r="O16" s="55"/>
    </row>
    <row r="17" spans="1:15" s="72" customFormat="1" ht="38.25" x14ac:dyDescent="0.2">
      <c r="A17" s="124" t="s">
        <v>112</v>
      </c>
      <c r="B17" s="132" t="s">
        <v>203</v>
      </c>
      <c r="C17" s="133" t="s">
        <v>51</v>
      </c>
      <c r="D17" s="173">
        <f>49*0.32+206.1*0.37</f>
        <v>91.936999999999983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5" s="72" customFormat="1" x14ac:dyDescent="0.2">
      <c r="A18" s="124" t="s">
        <v>113</v>
      </c>
      <c r="B18" s="132" t="s">
        <v>52</v>
      </c>
      <c r="C18" s="133" t="s">
        <v>119</v>
      </c>
      <c r="D18" s="135">
        <v>1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5" s="72" customFormat="1" x14ac:dyDescent="0.2">
      <c r="A19" s="124"/>
      <c r="B19" s="174" t="s">
        <v>204</v>
      </c>
      <c r="C19" s="174"/>
      <c r="D19" s="174"/>
      <c r="E19" s="69"/>
      <c r="F19" s="70"/>
      <c r="G19" s="71"/>
      <c r="H19" s="70"/>
      <c r="I19" s="71"/>
      <c r="J19" s="70"/>
      <c r="K19" s="71"/>
      <c r="L19" s="70"/>
      <c r="M19" s="71"/>
      <c r="N19" s="70"/>
      <c r="O19" s="70"/>
    </row>
    <row r="20" spans="1:15" s="72" customFormat="1" ht="51" x14ac:dyDescent="0.2">
      <c r="A20" s="124" t="s">
        <v>114</v>
      </c>
      <c r="B20" s="132" t="s">
        <v>205</v>
      </c>
      <c r="C20" s="133" t="s">
        <v>49</v>
      </c>
      <c r="D20" s="134">
        <v>85.8</v>
      </c>
      <c r="E20" s="69"/>
      <c r="F20" s="70"/>
      <c r="G20" s="71"/>
      <c r="H20" s="70"/>
      <c r="I20" s="71"/>
      <c r="J20" s="70"/>
      <c r="K20" s="71"/>
      <c r="L20" s="70"/>
      <c r="M20" s="71"/>
      <c r="N20" s="70"/>
      <c r="O20" s="70"/>
    </row>
    <row r="21" spans="1:15" s="72" customFormat="1" ht="51" x14ac:dyDescent="0.2">
      <c r="A21" s="124" t="s">
        <v>115</v>
      </c>
      <c r="B21" s="132" t="s">
        <v>206</v>
      </c>
      <c r="C21" s="133" t="s">
        <v>49</v>
      </c>
      <c r="D21" s="134">
        <v>21.6</v>
      </c>
      <c r="E21" s="69"/>
      <c r="F21" s="70"/>
      <c r="G21" s="71"/>
      <c r="H21" s="70"/>
      <c r="I21" s="71"/>
      <c r="J21" s="70"/>
      <c r="K21" s="71"/>
      <c r="L21" s="70"/>
      <c r="M21" s="71"/>
      <c r="N21" s="70"/>
      <c r="O21" s="70"/>
    </row>
    <row r="22" spans="1:15" s="72" customFormat="1" ht="51" x14ac:dyDescent="0.2">
      <c r="A22" s="124" t="s">
        <v>116</v>
      </c>
      <c r="B22" s="172" t="s">
        <v>200</v>
      </c>
      <c r="C22" s="133" t="s">
        <v>96</v>
      </c>
      <c r="D22" s="134">
        <v>21</v>
      </c>
      <c r="E22" s="69"/>
      <c r="F22" s="70"/>
      <c r="G22" s="114"/>
      <c r="H22" s="70"/>
      <c r="I22" s="71"/>
      <c r="J22" s="55"/>
      <c r="K22" s="114"/>
      <c r="L22" s="55"/>
      <c r="M22" s="114"/>
      <c r="N22" s="55"/>
      <c r="O22" s="55"/>
    </row>
    <row r="23" spans="1:15" s="72" customFormat="1" ht="25.5" x14ac:dyDescent="0.2">
      <c r="A23" s="124" t="s">
        <v>117</v>
      </c>
      <c r="B23" s="172" t="s">
        <v>207</v>
      </c>
      <c r="C23" s="133" t="s">
        <v>96</v>
      </c>
      <c r="D23" s="156">
        <v>5.2</v>
      </c>
      <c r="E23" s="69"/>
      <c r="F23" s="70"/>
      <c r="G23" s="71"/>
      <c r="H23" s="70"/>
      <c r="I23" s="71"/>
      <c r="J23" s="70"/>
      <c r="K23" s="71"/>
      <c r="L23" s="70"/>
      <c r="M23" s="114"/>
      <c r="N23" s="70"/>
      <c r="O23" s="70"/>
    </row>
    <row r="24" spans="1:15" s="72" customFormat="1" ht="25.5" x14ac:dyDescent="0.2">
      <c r="A24" s="124" t="s">
        <v>118</v>
      </c>
      <c r="B24" s="172" t="s">
        <v>208</v>
      </c>
      <c r="C24" s="133" t="s">
        <v>96</v>
      </c>
      <c r="D24" s="156">
        <v>138.6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</row>
    <row r="25" spans="1:15" s="72" customFormat="1" ht="51" x14ac:dyDescent="0.2">
      <c r="A25" s="124" t="s">
        <v>120</v>
      </c>
      <c r="B25" s="172" t="s">
        <v>201</v>
      </c>
      <c r="C25" s="133" t="s">
        <v>96</v>
      </c>
      <c r="D25" s="175">
        <f>D22</f>
        <v>21</v>
      </c>
      <c r="E25" s="69"/>
      <c r="F25" s="70"/>
      <c r="G25" s="71"/>
      <c r="H25" s="70"/>
      <c r="I25" s="71"/>
      <c r="J25" s="70"/>
      <c r="K25" s="71"/>
      <c r="L25" s="70"/>
      <c r="M25" s="71"/>
      <c r="N25" s="70"/>
      <c r="O25" s="70"/>
    </row>
    <row r="26" spans="1:15" s="72" customFormat="1" ht="38.25" x14ac:dyDescent="0.2">
      <c r="A26" s="124" t="s">
        <v>121</v>
      </c>
      <c r="B26" s="172" t="s">
        <v>209</v>
      </c>
      <c r="C26" s="133" t="s">
        <v>96</v>
      </c>
      <c r="D26" s="156">
        <f>D23</f>
        <v>5.2</v>
      </c>
      <c r="E26" s="113"/>
      <c r="F26" s="70"/>
      <c r="G26" s="114"/>
      <c r="H26" s="70"/>
      <c r="I26" s="114"/>
      <c r="J26" s="55"/>
      <c r="K26" s="114"/>
      <c r="L26" s="55"/>
      <c r="M26" s="114"/>
      <c r="N26" s="55"/>
      <c r="O26" s="55"/>
    </row>
    <row r="27" spans="1:15" s="72" customFormat="1" ht="51" x14ac:dyDescent="0.2">
      <c r="A27" s="124" t="s">
        <v>122</v>
      </c>
      <c r="B27" s="172" t="s">
        <v>210</v>
      </c>
      <c r="C27" s="133" t="s">
        <v>96</v>
      </c>
      <c r="D27" s="156">
        <f>D24</f>
        <v>138.6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</row>
    <row r="28" spans="1:15" s="72" customFormat="1" ht="63.75" x14ac:dyDescent="0.2">
      <c r="A28" s="124" t="s">
        <v>123</v>
      </c>
      <c r="B28" s="132" t="s">
        <v>50</v>
      </c>
      <c r="C28" s="133" t="s">
        <v>49</v>
      </c>
      <c r="D28" s="134">
        <v>17</v>
      </c>
      <c r="E28" s="113"/>
      <c r="F28" s="70"/>
      <c r="G28" s="114"/>
      <c r="H28" s="55"/>
      <c r="I28" s="114"/>
      <c r="J28" s="55"/>
      <c r="K28" s="114"/>
      <c r="L28" s="55"/>
      <c r="M28" s="114"/>
      <c r="N28" s="55"/>
      <c r="O28" s="55"/>
    </row>
    <row r="29" spans="1:15" s="72" customFormat="1" ht="51" x14ac:dyDescent="0.2">
      <c r="A29" s="124" t="s">
        <v>124</v>
      </c>
      <c r="B29" s="132" t="s">
        <v>211</v>
      </c>
      <c r="C29" s="133" t="s">
        <v>51</v>
      </c>
      <c r="D29" s="173">
        <f>(45.8*0.96*0.15)+(40*1*0.15)+(21.6*0.85*0.15)</f>
        <v>15.349199999999998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</row>
    <row r="30" spans="1:15" s="72" customFormat="1" ht="38.25" x14ac:dyDescent="0.2">
      <c r="A30" s="124" t="s">
        <v>125</v>
      </c>
      <c r="B30" s="132" t="s">
        <v>212</v>
      </c>
      <c r="C30" s="133" t="s">
        <v>51</v>
      </c>
      <c r="D30" s="173">
        <f>45.8*0.28+40*0.32+21.6*0.17</f>
        <v>29.296000000000003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5" s="72" customFormat="1" ht="25.5" x14ac:dyDescent="0.2">
      <c r="A31" s="171">
        <v>2</v>
      </c>
      <c r="B31" s="130" t="s">
        <v>97</v>
      </c>
      <c r="C31" s="131"/>
      <c r="D31" s="131"/>
      <c r="E31" s="158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5" s="72" customFormat="1" ht="51" x14ac:dyDescent="0.2">
      <c r="A32" s="123" t="s">
        <v>77</v>
      </c>
      <c r="B32" s="136" t="s">
        <v>98</v>
      </c>
      <c r="C32" s="137" t="s">
        <v>49</v>
      </c>
      <c r="D32" s="138">
        <v>206.1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</row>
    <row r="33" spans="1:18" s="72" customFormat="1" ht="51" x14ac:dyDescent="0.2">
      <c r="A33" s="123" t="s">
        <v>78</v>
      </c>
      <c r="B33" s="136" t="s">
        <v>99</v>
      </c>
      <c r="C33" s="137" t="s">
        <v>49</v>
      </c>
      <c r="D33" s="138">
        <v>28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</row>
    <row r="34" spans="1:18" s="72" customFormat="1" ht="51" x14ac:dyDescent="0.2">
      <c r="A34" s="123" t="s">
        <v>79</v>
      </c>
      <c r="B34" s="136" t="s">
        <v>100</v>
      </c>
      <c r="C34" s="137" t="s">
        <v>49</v>
      </c>
      <c r="D34" s="138">
        <v>49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</row>
    <row r="35" spans="1:18" s="72" customFormat="1" ht="51" x14ac:dyDescent="0.2">
      <c r="A35" s="123" t="s">
        <v>80</v>
      </c>
      <c r="B35" s="136" t="s">
        <v>213</v>
      </c>
      <c r="C35" s="137" t="s">
        <v>49</v>
      </c>
      <c r="D35" s="138">
        <v>7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</row>
    <row r="36" spans="1:18" s="72" customFormat="1" ht="51" x14ac:dyDescent="0.2">
      <c r="A36" s="123" t="s">
        <v>81</v>
      </c>
      <c r="B36" s="136" t="s">
        <v>101</v>
      </c>
      <c r="C36" s="137" t="s">
        <v>49</v>
      </c>
      <c r="D36" s="138">
        <v>21.7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</row>
    <row r="37" spans="1:18" s="72" customFormat="1" ht="51" x14ac:dyDescent="0.2">
      <c r="A37" s="123" t="s">
        <v>82</v>
      </c>
      <c r="B37" s="136" t="s">
        <v>102</v>
      </c>
      <c r="C37" s="137" t="s">
        <v>49</v>
      </c>
      <c r="D37" s="138">
        <v>10.1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</row>
    <row r="38" spans="1:18" s="72" customFormat="1" ht="51" x14ac:dyDescent="0.2">
      <c r="A38" s="123" t="s">
        <v>83</v>
      </c>
      <c r="B38" s="136" t="s">
        <v>214</v>
      </c>
      <c r="C38" s="137" t="s">
        <v>49</v>
      </c>
      <c r="D38" s="138">
        <v>10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</row>
    <row r="39" spans="1:18" s="72" customFormat="1" ht="63.75" x14ac:dyDescent="0.2">
      <c r="A39" s="123" t="s">
        <v>84</v>
      </c>
      <c r="B39" s="176" t="s">
        <v>215</v>
      </c>
      <c r="C39" s="177" t="s">
        <v>49</v>
      </c>
      <c r="D39" s="178">
        <v>5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</row>
    <row r="40" spans="1:18" s="72" customFormat="1" ht="63.75" x14ac:dyDescent="0.2">
      <c r="A40" s="123" t="s">
        <v>85</v>
      </c>
      <c r="B40" s="176" t="s">
        <v>216</v>
      </c>
      <c r="C40" s="177" t="s">
        <v>49</v>
      </c>
      <c r="D40" s="178">
        <v>4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</row>
    <row r="41" spans="1:18" s="72" customFormat="1" ht="51" x14ac:dyDescent="0.2">
      <c r="A41" s="123" t="s">
        <v>86</v>
      </c>
      <c r="B41" s="179" t="s">
        <v>217</v>
      </c>
      <c r="C41" s="156" t="s">
        <v>27</v>
      </c>
      <c r="D41" s="180">
        <v>1</v>
      </c>
      <c r="E41" s="113"/>
      <c r="F41" s="120"/>
      <c r="G41" s="114"/>
      <c r="H41" s="70"/>
      <c r="I41" s="114"/>
      <c r="J41" s="55"/>
      <c r="K41" s="114"/>
      <c r="L41" s="55"/>
      <c r="M41" s="114"/>
      <c r="N41" s="55"/>
      <c r="O41" s="55"/>
      <c r="Q41" s="160">
        <f>H41/0.7028</f>
        <v>0</v>
      </c>
      <c r="R41" s="160">
        <f>I41/0.7028</f>
        <v>0</v>
      </c>
    </row>
    <row r="42" spans="1:18" s="72" customFormat="1" ht="51" x14ac:dyDescent="0.2">
      <c r="A42" s="123" t="s">
        <v>87</v>
      </c>
      <c r="B42" s="179" t="s">
        <v>219</v>
      </c>
      <c r="C42" s="156" t="s">
        <v>27</v>
      </c>
      <c r="D42" s="180">
        <v>4</v>
      </c>
      <c r="E42" s="113"/>
      <c r="F42" s="120"/>
      <c r="G42" s="114"/>
      <c r="H42" s="70"/>
      <c r="I42" s="114"/>
      <c r="J42" s="55"/>
      <c r="K42" s="114"/>
      <c r="L42" s="55"/>
      <c r="M42" s="114"/>
      <c r="N42" s="55"/>
      <c r="O42" s="55"/>
    </row>
    <row r="43" spans="1:18" s="72" customFormat="1" ht="102" x14ac:dyDescent="0.2">
      <c r="A43" s="123" t="s">
        <v>88</v>
      </c>
      <c r="B43" s="139" t="s">
        <v>103</v>
      </c>
      <c r="C43" s="156" t="s">
        <v>27</v>
      </c>
      <c r="D43" s="141">
        <v>3</v>
      </c>
      <c r="E43" s="122"/>
      <c r="F43" s="55"/>
      <c r="G43" s="114"/>
      <c r="H43" s="55"/>
      <c r="I43" s="114"/>
      <c r="J43" s="55"/>
      <c r="K43" s="114"/>
      <c r="L43" s="55"/>
      <c r="M43" s="71"/>
      <c r="N43" s="55"/>
      <c r="O43" s="55"/>
      <c r="P43" s="110"/>
    </row>
    <row r="44" spans="1:18" s="72" customFormat="1" ht="102" x14ac:dyDescent="0.2">
      <c r="A44" s="123" t="s">
        <v>89</v>
      </c>
      <c r="B44" s="185" t="s">
        <v>220</v>
      </c>
      <c r="C44" s="186" t="s">
        <v>27</v>
      </c>
      <c r="D44" s="187">
        <v>7</v>
      </c>
      <c r="E44" s="113"/>
      <c r="F44" s="55"/>
      <c r="G44" s="114"/>
      <c r="H44" s="55"/>
      <c r="I44" s="114"/>
      <c r="J44" s="55"/>
      <c r="K44" s="114"/>
      <c r="L44" s="55"/>
      <c r="M44" s="114"/>
      <c r="N44" s="55"/>
      <c r="O44" s="55"/>
    </row>
    <row r="45" spans="1:18" s="72" customFormat="1" ht="25.5" x14ac:dyDescent="0.2">
      <c r="A45" s="123" t="s">
        <v>90</v>
      </c>
      <c r="B45" s="144" t="s">
        <v>229</v>
      </c>
      <c r="C45" s="188" t="s">
        <v>55</v>
      </c>
      <c r="D45" s="147">
        <v>1</v>
      </c>
      <c r="E45" s="117"/>
      <c r="F45" s="55"/>
      <c r="G45" s="118"/>
      <c r="H45" s="70"/>
      <c r="I45" s="71"/>
      <c r="J45" s="70"/>
      <c r="K45" s="71"/>
      <c r="L45" s="70"/>
      <c r="M45" s="71"/>
      <c r="N45" s="70"/>
      <c r="O45" s="70"/>
    </row>
    <row r="46" spans="1:18" s="72" customFormat="1" ht="25.5" x14ac:dyDescent="0.2">
      <c r="A46" s="123" t="s">
        <v>91</v>
      </c>
      <c r="B46" s="144" t="s">
        <v>162</v>
      </c>
      <c r="C46" s="188" t="s">
        <v>55</v>
      </c>
      <c r="D46" s="147">
        <v>15</v>
      </c>
      <c r="E46" s="117"/>
      <c r="F46" s="55"/>
      <c r="G46" s="118"/>
      <c r="H46" s="70"/>
      <c r="I46" s="71"/>
      <c r="J46" s="70"/>
      <c r="K46" s="71"/>
      <c r="L46" s="70"/>
      <c r="M46" s="71"/>
      <c r="N46" s="70"/>
      <c r="O46" s="70"/>
    </row>
    <row r="47" spans="1:18" s="72" customFormat="1" ht="25.5" x14ac:dyDescent="0.2">
      <c r="A47" s="123" t="s">
        <v>92</v>
      </c>
      <c r="B47" s="144" t="s">
        <v>163</v>
      </c>
      <c r="C47" s="188" t="s">
        <v>55</v>
      </c>
      <c r="D47" s="147">
        <v>7</v>
      </c>
      <c r="E47" s="117"/>
      <c r="F47" s="55"/>
      <c r="G47" s="118"/>
      <c r="H47" s="70"/>
      <c r="I47" s="71"/>
      <c r="J47" s="70"/>
      <c r="K47" s="71"/>
      <c r="L47" s="70"/>
      <c r="M47" s="71"/>
      <c r="N47" s="70"/>
      <c r="O47" s="70"/>
    </row>
    <row r="48" spans="1:18" s="72" customFormat="1" ht="25.5" x14ac:dyDescent="0.2">
      <c r="A48" s="123" t="s">
        <v>93</v>
      </c>
      <c r="B48" s="144" t="s">
        <v>164</v>
      </c>
      <c r="C48" s="188" t="s">
        <v>55</v>
      </c>
      <c r="D48" s="147">
        <v>4</v>
      </c>
      <c r="E48" s="117"/>
      <c r="F48" s="55"/>
      <c r="G48" s="118"/>
      <c r="H48" s="70"/>
      <c r="I48" s="71"/>
      <c r="J48" s="70"/>
      <c r="K48" s="71"/>
      <c r="L48" s="70"/>
      <c r="M48" s="71"/>
      <c r="N48" s="70"/>
      <c r="O48" s="70"/>
    </row>
    <row r="49" spans="1:15" s="72" customFormat="1" ht="25.5" x14ac:dyDescent="0.2">
      <c r="A49" s="123" t="s">
        <v>132</v>
      </c>
      <c r="B49" s="144" t="s">
        <v>165</v>
      </c>
      <c r="C49" s="188" t="s">
        <v>55</v>
      </c>
      <c r="D49" s="148">
        <v>1</v>
      </c>
      <c r="E49" s="117"/>
      <c r="F49" s="55"/>
      <c r="G49" s="118"/>
      <c r="H49" s="70"/>
      <c r="I49" s="71"/>
      <c r="J49" s="70"/>
      <c r="K49" s="71"/>
      <c r="L49" s="70"/>
      <c r="M49" s="71"/>
      <c r="N49" s="70"/>
      <c r="O49" s="70"/>
    </row>
    <row r="50" spans="1:15" s="72" customFormat="1" x14ac:dyDescent="0.2">
      <c r="A50" s="123" t="s">
        <v>133</v>
      </c>
      <c r="B50" s="144" t="s">
        <v>230</v>
      </c>
      <c r="C50" s="188" t="s">
        <v>55</v>
      </c>
      <c r="D50" s="189">
        <v>2</v>
      </c>
      <c r="E50" s="117"/>
      <c r="F50" s="55"/>
      <c r="G50" s="118"/>
      <c r="H50" s="70"/>
      <c r="I50" s="71"/>
      <c r="J50" s="70"/>
      <c r="K50" s="71"/>
      <c r="L50" s="70"/>
      <c r="M50" s="71"/>
      <c r="N50" s="70"/>
      <c r="O50" s="70"/>
    </row>
    <row r="51" spans="1:15" s="72" customFormat="1" x14ac:dyDescent="0.2">
      <c r="A51" s="123" t="s">
        <v>134</v>
      </c>
      <c r="B51" s="144" t="s">
        <v>231</v>
      </c>
      <c r="C51" s="188" t="s">
        <v>55</v>
      </c>
      <c r="D51" s="189">
        <v>1</v>
      </c>
      <c r="E51" s="117"/>
      <c r="F51" s="55"/>
      <c r="G51" s="118"/>
      <c r="H51" s="70"/>
      <c r="I51" s="71"/>
      <c r="J51" s="70"/>
      <c r="K51" s="71"/>
      <c r="L51" s="70"/>
      <c r="M51" s="71"/>
      <c r="N51" s="70"/>
      <c r="O51" s="70"/>
    </row>
    <row r="52" spans="1:15" s="72" customFormat="1" x14ac:dyDescent="0.2">
      <c r="A52" s="123" t="s">
        <v>135</v>
      </c>
      <c r="B52" s="144" t="s">
        <v>232</v>
      </c>
      <c r="C52" s="188" t="s">
        <v>55</v>
      </c>
      <c r="D52" s="189">
        <v>1</v>
      </c>
      <c r="E52" s="117"/>
      <c r="F52" s="55"/>
      <c r="G52" s="118"/>
      <c r="H52" s="70"/>
      <c r="I52" s="71"/>
      <c r="J52" s="70"/>
      <c r="K52" s="71"/>
      <c r="L52" s="70"/>
      <c r="M52" s="71"/>
      <c r="N52" s="70"/>
      <c r="O52" s="70"/>
    </row>
    <row r="53" spans="1:15" s="72" customFormat="1" x14ac:dyDescent="0.2">
      <c r="A53" s="123" t="s">
        <v>136</v>
      </c>
      <c r="B53" s="166" t="s">
        <v>58</v>
      </c>
      <c r="C53" s="188" t="s">
        <v>55</v>
      </c>
      <c r="D53" s="153">
        <f>SUM(D41:D44)</f>
        <v>15</v>
      </c>
      <c r="E53" s="113"/>
      <c r="F53" s="120"/>
      <c r="G53" s="114"/>
      <c r="H53" s="55"/>
      <c r="I53" s="114"/>
      <c r="J53" s="55"/>
      <c r="K53" s="114"/>
      <c r="L53" s="55"/>
      <c r="M53" s="114"/>
      <c r="N53" s="55"/>
      <c r="O53" s="55"/>
    </row>
    <row r="54" spans="1:15" s="72" customFormat="1" ht="38.25" x14ac:dyDescent="0.2">
      <c r="A54" s="123" t="s">
        <v>137</v>
      </c>
      <c r="B54" s="132" t="s">
        <v>105</v>
      </c>
      <c r="C54" s="156" t="s">
        <v>55</v>
      </c>
      <c r="D54" s="135">
        <v>5</v>
      </c>
      <c r="E54" s="113"/>
      <c r="F54" s="120"/>
      <c r="G54" s="114"/>
      <c r="H54" s="55"/>
      <c r="I54" s="114"/>
      <c r="J54" s="55"/>
      <c r="K54" s="114"/>
      <c r="L54" s="55"/>
      <c r="M54" s="114"/>
      <c r="N54" s="55"/>
      <c r="O54" s="55"/>
    </row>
    <row r="55" spans="1:15" s="72" customFormat="1" ht="25.5" x14ac:dyDescent="0.2">
      <c r="A55" s="123" t="s">
        <v>138</v>
      </c>
      <c r="B55" s="145" t="s">
        <v>57</v>
      </c>
      <c r="C55" s="124" t="s">
        <v>49</v>
      </c>
      <c r="D55" s="146">
        <f>SUM(D32:D40)</f>
        <v>340.90000000000003</v>
      </c>
      <c r="E55" s="113"/>
      <c r="F55" s="120"/>
      <c r="G55" s="114"/>
      <c r="H55" s="70"/>
      <c r="I55" s="114"/>
      <c r="J55" s="55"/>
      <c r="K55" s="114"/>
      <c r="L55" s="55"/>
      <c r="M55" s="114"/>
      <c r="N55" s="55"/>
      <c r="O55" s="55"/>
    </row>
    <row r="56" spans="1:15" s="72" customFormat="1" x14ac:dyDescent="0.2">
      <c r="A56" s="123" t="s">
        <v>139</v>
      </c>
      <c r="B56" s="132" t="s">
        <v>56</v>
      </c>
      <c r="C56" s="124" t="s">
        <v>49</v>
      </c>
      <c r="D56" s="146">
        <f>D55</f>
        <v>340.90000000000003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</row>
    <row r="57" spans="1:15" s="72" customFormat="1" x14ac:dyDescent="0.2">
      <c r="A57" s="123" t="s">
        <v>140</v>
      </c>
      <c r="B57" s="132" t="s">
        <v>107</v>
      </c>
      <c r="C57" s="124" t="s">
        <v>49</v>
      </c>
      <c r="D57" s="146">
        <f>D56</f>
        <v>340.90000000000003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</row>
    <row r="58" spans="1:15" s="72" customFormat="1" ht="51" x14ac:dyDescent="0.2">
      <c r="A58" s="123" t="s">
        <v>141</v>
      </c>
      <c r="B58" s="132" t="s">
        <v>53</v>
      </c>
      <c r="C58" s="124" t="s">
        <v>108</v>
      </c>
      <c r="D58" s="124">
        <v>18</v>
      </c>
      <c r="E58" s="113"/>
      <c r="F58" s="120"/>
      <c r="G58" s="114"/>
      <c r="H58" s="55"/>
      <c r="I58" s="114"/>
      <c r="J58" s="55"/>
      <c r="K58" s="114"/>
      <c r="L58" s="55"/>
      <c r="M58" s="114"/>
      <c r="N58" s="55"/>
      <c r="O58" s="55"/>
    </row>
    <row r="59" spans="1:15" s="72" customFormat="1" ht="76.5" x14ac:dyDescent="0.2">
      <c r="A59" s="123" t="s">
        <v>142</v>
      </c>
      <c r="B59" s="172" t="s">
        <v>221</v>
      </c>
      <c r="C59" s="156" t="s">
        <v>108</v>
      </c>
      <c r="D59" s="181">
        <v>4</v>
      </c>
      <c r="E59" s="113"/>
      <c r="F59" s="120"/>
      <c r="G59" s="114"/>
      <c r="H59" s="55"/>
      <c r="I59" s="114"/>
      <c r="J59" s="55"/>
      <c r="K59" s="114"/>
      <c r="L59" s="55"/>
      <c r="M59" s="114"/>
      <c r="N59" s="55"/>
      <c r="O59" s="55"/>
    </row>
    <row r="60" spans="1:15" s="72" customFormat="1" ht="63.75" x14ac:dyDescent="0.2">
      <c r="A60" s="123" t="s">
        <v>143</v>
      </c>
      <c r="B60" s="132" t="s">
        <v>109</v>
      </c>
      <c r="C60" s="124" t="s">
        <v>108</v>
      </c>
      <c r="D60" s="124">
        <v>10</v>
      </c>
      <c r="E60" s="113"/>
      <c r="F60" s="120"/>
      <c r="G60" s="114"/>
      <c r="H60" s="55"/>
      <c r="I60" s="114"/>
      <c r="J60" s="55"/>
      <c r="K60" s="114"/>
      <c r="L60" s="55"/>
      <c r="M60" s="114"/>
      <c r="N60" s="55"/>
      <c r="O60" s="55"/>
    </row>
    <row r="61" spans="1:15" s="72" customFormat="1" ht="25.5" x14ac:dyDescent="0.2">
      <c r="A61" s="123" t="s">
        <v>144</v>
      </c>
      <c r="B61" s="172" t="s">
        <v>222</v>
      </c>
      <c r="C61" s="182" t="s">
        <v>54</v>
      </c>
      <c r="D61" s="181">
        <v>6</v>
      </c>
      <c r="E61" s="113"/>
      <c r="F61" s="120"/>
      <c r="G61" s="114"/>
      <c r="H61" s="70"/>
      <c r="I61" s="114"/>
      <c r="J61" s="55"/>
      <c r="K61" s="114"/>
      <c r="L61" s="55"/>
      <c r="M61" s="114"/>
      <c r="N61" s="55"/>
      <c r="O61" s="55"/>
    </row>
    <row r="62" spans="1:15" s="72" customFormat="1" ht="25.5" x14ac:dyDescent="0.2">
      <c r="A62" s="123" t="s">
        <v>145</v>
      </c>
      <c r="B62" s="172" t="s">
        <v>223</v>
      </c>
      <c r="C62" s="156" t="s">
        <v>49</v>
      </c>
      <c r="D62" s="183">
        <v>10</v>
      </c>
      <c r="E62" s="115"/>
      <c r="F62" s="120"/>
      <c r="G62" s="116"/>
      <c r="H62" s="70"/>
      <c r="I62" s="114"/>
      <c r="J62" s="55"/>
      <c r="K62" s="114"/>
      <c r="L62" s="55"/>
      <c r="M62" s="114"/>
      <c r="N62" s="55"/>
      <c r="O62" s="55"/>
    </row>
    <row r="63" spans="1:15" s="72" customFormat="1" ht="25.5" x14ac:dyDescent="0.2">
      <c r="A63" s="123" t="s">
        <v>146</v>
      </c>
      <c r="B63" s="172" t="s">
        <v>224</v>
      </c>
      <c r="C63" s="156" t="s">
        <v>55</v>
      </c>
      <c r="D63" s="181">
        <v>5</v>
      </c>
      <c r="E63" s="113"/>
      <c r="F63" s="120"/>
      <c r="G63" s="114"/>
      <c r="H63" s="55"/>
      <c r="I63" s="114"/>
      <c r="J63" s="55"/>
      <c r="K63" s="114"/>
      <c r="L63" s="55"/>
      <c r="M63" s="114"/>
      <c r="N63" s="55"/>
      <c r="O63" s="55"/>
    </row>
    <row r="64" spans="1:15" s="72" customFormat="1" x14ac:dyDescent="0.2">
      <c r="A64" s="171">
        <v>3</v>
      </c>
      <c r="B64" s="130" t="s">
        <v>110</v>
      </c>
      <c r="C64" s="131"/>
      <c r="D64" s="131"/>
      <c r="E64" s="158"/>
      <c r="F64" s="70"/>
      <c r="G64" s="71"/>
      <c r="H64" s="70"/>
      <c r="I64" s="71"/>
      <c r="J64" s="70"/>
      <c r="K64" s="71"/>
      <c r="L64" s="70"/>
      <c r="M64" s="71"/>
      <c r="N64" s="70"/>
      <c r="O64" s="70"/>
    </row>
    <row r="65" spans="1:15" s="72" customFormat="1" ht="38.25" x14ac:dyDescent="0.2">
      <c r="A65" s="123" t="s">
        <v>59</v>
      </c>
      <c r="B65" s="119" t="s">
        <v>225</v>
      </c>
      <c r="C65" s="124" t="s">
        <v>49</v>
      </c>
      <c r="D65" s="146">
        <v>21.6</v>
      </c>
      <c r="E65" s="115"/>
      <c r="F65" s="120"/>
      <c r="G65" s="116"/>
      <c r="H65" s="70"/>
      <c r="I65" s="114"/>
      <c r="J65" s="55"/>
      <c r="K65" s="114"/>
      <c r="L65" s="55"/>
      <c r="M65" s="71"/>
      <c r="N65" s="55"/>
      <c r="O65" s="55"/>
    </row>
    <row r="66" spans="1:15" s="72" customFormat="1" x14ac:dyDescent="0.2">
      <c r="A66" s="123" t="s">
        <v>60</v>
      </c>
      <c r="B66" s="119" t="s">
        <v>233</v>
      </c>
      <c r="C66" s="154" t="s">
        <v>104</v>
      </c>
      <c r="D66" s="155">
        <v>1</v>
      </c>
      <c r="E66" s="115"/>
      <c r="F66" s="120"/>
      <c r="G66" s="116"/>
      <c r="H66" s="70"/>
      <c r="I66" s="114"/>
      <c r="J66" s="55"/>
      <c r="K66" s="114"/>
      <c r="L66" s="55"/>
      <c r="M66" s="71"/>
      <c r="N66" s="55"/>
      <c r="O66" s="55"/>
    </row>
    <row r="67" spans="1:15" s="72" customFormat="1" x14ac:dyDescent="0.2">
      <c r="A67" s="123" t="s">
        <v>61</v>
      </c>
      <c r="B67" s="119" t="s">
        <v>234</v>
      </c>
      <c r="C67" s="154" t="s">
        <v>104</v>
      </c>
      <c r="D67" s="155">
        <v>1</v>
      </c>
      <c r="E67" s="115"/>
      <c r="F67" s="120"/>
      <c r="G67" s="116"/>
      <c r="H67" s="70"/>
      <c r="I67" s="114"/>
      <c r="J67" s="55"/>
      <c r="K67" s="114"/>
      <c r="L67" s="55"/>
      <c r="M67" s="71"/>
      <c r="N67" s="55"/>
      <c r="O67" s="55"/>
    </row>
    <row r="68" spans="1:15" s="72" customFormat="1" ht="38.25" x14ac:dyDescent="0.2">
      <c r="A68" s="123" t="s">
        <v>62</v>
      </c>
      <c r="B68" s="119" t="s">
        <v>235</v>
      </c>
      <c r="C68" s="154" t="s">
        <v>104</v>
      </c>
      <c r="D68" s="155">
        <v>1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</row>
    <row r="69" spans="1:15" s="72" customFormat="1" x14ac:dyDescent="0.2">
      <c r="A69" s="123" t="s">
        <v>63</v>
      </c>
      <c r="B69" s="119" t="s">
        <v>236</v>
      </c>
      <c r="C69" s="154" t="s">
        <v>104</v>
      </c>
      <c r="D69" s="155">
        <v>1</v>
      </c>
      <c r="E69" s="115"/>
      <c r="F69" s="120"/>
      <c r="G69" s="116"/>
      <c r="H69" s="70"/>
      <c r="I69" s="114"/>
      <c r="J69" s="55"/>
      <c r="K69" s="114"/>
      <c r="L69" s="55"/>
      <c r="M69" s="71"/>
      <c r="N69" s="55"/>
      <c r="O69" s="55"/>
    </row>
    <row r="70" spans="1:15" s="72" customFormat="1" ht="14.25" x14ac:dyDescent="0.2">
      <c r="A70" s="123" t="s">
        <v>64</v>
      </c>
      <c r="B70" s="179" t="s">
        <v>237</v>
      </c>
      <c r="C70" s="191" t="s">
        <v>104</v>
      </c>
      <c r="D70" s="192">
        <v>1</v>
      </c>
      <c r="E70" s="115"/>
      <c r="F70" s="120"/>
      <c r="G70" s="116"/>
      <c r="H70" s="70"/>
      <c r="I70" s="114"/>
      <c r="J70" s="55"/>
      <c r="K70" s="114"/>
      <c r="L70" s="55"/>
      <c r="M70" s="71"/>
      <c r="N70" s="55"/>
      <c r="O70" s="55"/>
    </row>
    <row r="71" spans="1:15" s="72" customFormat="1" ht="38.25" x14ac:dyDescent="0.2">
      <c r="A71" s="123" t="s">
        <v>65</v>
      </c>
      <c r="B71" s="190" t="s">
        <v>226</v>
      </c>
      <c r="C71" s="188" t="s">
        <v>55</v>
      </c>
      <c r="D71" s="188">
        <v>1</v>
      </c>
      <c r="E71" s="113"/>
      <c r="F71" s="120"/>
      <c r="G71" s="114"/>
      <c r="H71" s="55"/>
      <c r="I71" s="114"/>
      <c r="J71" s="55"/>
      <c r="K71" s="114"/>
      <c r="L71" s="55"/>
      <c r="M71" s="114"/>
      <c r="N71" s="55"/>
      <c r="O71" s="55"/>
    </row>
    <row r="72" spans="1:15" s="72" customFormat="1" x14ac:dyDescent="0.2">
      <c r="A72" s="123" t="s">
        <v>66</v>
      </c>
      <c r="B72" s="179" t="s">
        <v>182</v>
      </c>
      <c r="C72" s="156" t="s">
        <v>49</v>
      </c>
      <c r="D72" s="175">
        <f>SUM(D65)</f>
        <v>21.6</v>
      </c>
      <c r="E72" s="115"/>
      <c r="F72" s="120"/>
      <c r="G72" s="116"/>
      <c r="H72" s="70"/>
      <c r="I72" s="114"/>
      <c r="J72" s="55"/>
      <c r="K72" s="114"/>
      <c r="L72" s="55"/>
      <c r="M72" s="114"/>
      <c r="N72" s="55"/>
      <c r="O72" s="55"/>
    </row>
    <row r="73" spans="1:15" s="72" customFormat="1" x14ac:dyDescent="0.2">
      <c r="A73" s="123" t="s">
        <v>67</v>
      </c>
      <c r="B73" s="184" t="s">
        <v>181</v>
      </c>
      <c r="C73" s="156" t="s">
        <v>49</v>
      </c>
      <c r="D73" s="175">
        <f>D72</f>
        <v>21.6</v>
      </c>
      <c r="E73" s="113"/>
      <c r="F73" s="120"/>
      <c r="G73" s="114"/>
      <c r="H73" s="70"/>
      <c r="I73" s="114"/>
      <c r="J73" s="55"/>
      <c r="K73" s="114"/>
      <c r="L73" s="55"/>
      <c r="M73" s="114"/>
      <c r="N73" s="55"/>
      <c r="O73" s="55"/>
    </row>
    <row r="74" spans="1:15" ht="25.5" x14ac:dyDescent="0.2">
      <c r="A74" s="123" t="s">
        <v>68</v>
      </c>
      <c r="B74" s="172" t="s">
        <v>227</v>
      </c>
      <c r="C74" s="156" t="s">
        <v>54</v>
      </c>
      <c r="D74" s="156">
        <v>2</v>
      </c>
      <c r="E74" s="113"/>
      <c r="F74" s="120"/>
      <c r="G74" s="114"/>
      <c r="H74" s="70"/>
      <c r="I74" s="114"/>
      <c r="J74" s="55"/>
      <c r="K74" s="114"/>
      <c r="L74" s="55"/>
      <c r="M74" s="114"/>
      <c r="N74" s="55"/>
      <c r="O74" s="55"/>
    </row>
    <row r="75" spans="1:15" ht="25.5" x14ac:dyDescent="0.2">
      <c r="A75" s="123" t="s">
        <v>69</v>
      </c>
      <c r="B75" s="172" t="s">
        <v>228</v>
      </c>
      <c r="C75" s="156" t="s">
        <v>49</v>
      </c>
      <c r="D75" s="183">
        <v>3</v>
      </c>
      <c r="E75" s="115"/>
      <c r="F75" s="120"/>
      <c r="G75" s="116"/>
      <c r="H75" s="70"/>
      <c r="I75" s="114"/>
      <c r="J75" s="55"/>
      <c r="K75" s="114"/>
      <c r="L75" s="55"/>
      <c r="M75" s="114"/>
      <c r="N75" s="55"/>
      <c r="O75" s="55"/>
    </row>
    <row r="76" spans="1:15" s="72" customFormat="1" ht="25.5" x14ac:dyDescent="0.2">
      <c r="A76" s="123" t="s">
        <v>70</v>
      </c>
      <c r="B76" s="172" t="s">
        <v>180</v>
      </c>
      <c r="C76" s="156" t="s">
        <v>55</v>
      </c>
      <c r="D76" s="156">
        <v>3</v>
      </c>
      <c r="E76" s="113"/>
      <c r="F76" s="120"/>
      <c r="G76" s="114"/>
      <c r="H76" s="70"/>
      <c r="I76" s="114"/>
      <c r="J76" s="55"/>
      <c r="K76" s="114"/>
      <c r="L76" s="55"/>
      <c r="M76" s="114"/>
      <c r="N76" s="55"/>
      <c r="O76" s="55"/>
    </row>
    <row r="77" spans="1:15" s="110" customFormat="1" x14ac:dyDescent="0.2">
      <c r="A77" s="127"/>
      <c r="B77" s="128"/>
      <c r="C77" s="126"/>
      <c r="D77" s="129"/>
      <c r="E77" s="113"/>
      <c r="F77" s="120"/>
      <c r="G77" s="116"/>
      <c r="H77" s="70"/>
      <c r="I77" s="114"/>
      <c r="J77" s="55"/>
      <c r="K77" s="114"/>
      <c r="L77" s="55"/>
      <c r="M77" s="114"/>
      <c r="N77" s="55"/>
      <c r="O77" s="55"/>
    </row>
    <row r="78" spans="1:15" s="33" customFormat="1" x14ac:dyDescent="0.2">
      <c r="A78" s="34"/>
      <c r="B78" s="22" t="s">
        <v>0</v>
      </c>
      <c r="C78" s="35"/>
      <c r="D78" s="34"/>
      <c r="E78" s="36"/>
      <c r="F78" s="37"/>
      <c r="G78" s="39"/>
      <c r="H78" s="38"/>
      <c r="I78" s="39"/>
      <c r="J78" s="38"/>
      <c r="K78" s="39">
        <f>SUM(K11:K77)</f>
        <v>0</v>
      </c>
      <c r="L78" s="38">
        <f>SUM(L11:L77)</f>
        <v>0</v>
      </c>
      <c r="M78" s="39">
        <f>SUM(M11:M77)</f>
        <v>0</v>
      </c>
      <c r="N78" s="38">
        <f>SUM(N11:N77)</f>
        <v>0</v>
      </c>
      <c r="O78" s="56">
        <f>SUM(O11:O77)</f>
        <v>0</v>
      </c>
    </row>
    <row r="79" spans="1:15" x14ac:dyDescent="0.2">
      <c r="J79" s="15" t="s">
        <v>339</v>
      </c>
      <c r="K79" s="14"/>
      <c r="L79" s="14"/>
      <c r="M79" s="14">
        <f>M78*5%</f>
        <v>0</v>
      </c>
      <c r="N79" s="14"/>
      <c r="O79" s="40">
        <f>M79</f>
        <v>0</v>
      </c>
    </row>
    <row r="80" spans="1:15" x14ac:dyDescent="0.2">
      <c r="J80" s="15" t="s">
        <v>19</v>
      </c>
      <c r="K80" s="41">
        <f>SUM(K78:K79)</f>
        <v>0</v>
      </c>
      <c r="L80" s="41">
        <f>SUM(L78:L79)</f>
        <v>0</v>
      </c>
      <c r="M80" s="41">
        <f>SUM(M78:M79)</f>
        <v>0</v>
      </c>
      <c r="N80" s="41">
        <f>SUM(N78:N79)</f>
        <v>0</v>
      </c>
      <c r="O80" s="42">
        <f>SUM(O78:O79)</f>
        <v>0</v>
      </c>
    </row>
    <row r="81" spans="1:18" s="4" customFormat="1" x14ac:dyDescent="0.2">
      <c r="A81" s="3"/>
      <c r="B81" s="43" t="s">
        <v>25</v>
      </c>
      <c r="C81" s="2"/>
      <c r="D81" s="3"/>
      <c r="E81" s="44"/>
      <c r="G81" s="5"/>
      <c r="H81" s="5"/>
      <c r="I81" s="5"/>
      <c r="J81" s="5"/>
      <c r="K81" s="5"/>
      <c r="L81" s="5"/>
      <c r="M81" s="5"/>
      <c r="N81" s="5"/>
      <c r="O81" s="6"/>
      <c r="P81" s="6"/>
      <c r="Q81" s="6"/>
      <c r="R81" s="6"/>
    </row>
    <row r="82" spans="1:18" s="4" customFormat="1" x14ac:dyDescent="0.2">
      <c r="A82" s="3"/>
      <c r="B82" s="1"/>
      <c r="C82" s="2"/>
      <c r="D82" s="3"/>
      <c r="E82" s="44"/>
      <c r="G82" s="5"/>
      <c r="H82" s="5"/>
      <c r="I82" s="5"/>
      <c r="J82" s="5"/>
      <c r="K82" s="5"/>
      <c r="L82" s="5"/>
      <c r="M82" s="5"/>
      <c r="N82" s="5"/>
      <c r="O82" s="6"/>
      <c r="P82" s="6"/>
      <c r="Q82" s="6"/>
      <c r="R82" s="6"/>
    </row>
    <row r="83" spans="1:18" s="4" customFormat="1" x14ac:dyDescent="0.2">
      <c r="A83" s="3"/>
      <c r="B83" s="43" t="s">
        <v>26</v>
      </c>
      <c r="C83" s="2"/>
      <c r="D83" s="3"/>
      <c r="E83" s="44"/>
      <c r="G83" s="5"/>
      <c r="H83" s="5"/>
      <c r="I83" s="5"/>
      <c r="J83" s="5"/>
      <c r="K83" s="5"/>
      <c r="L83" s="5"/>
      <c r="M83" s="5"/>
      <c r="N83" s="5"/>
      <c r="O83" s="6"/>
      <c r="P83" s="6"/>
      <c r="Q83" s="6"/>
      <c r="R83" s="6"/>
    </row>
    <row r="84" spans="1:18" s="4" customFormat="1" x14ac:dyDescent="0.2">
      <c r="A84" s="3"/>
      <c r="B84" s="1"/>
      <c r="C84" s="2"/>
      <c r="D84" s="3"/>
      <c r="E84" s="44"/>
      <c r="G84" s="5"/>
      <c r="H84" s="5"/>
      <c r="I84" s="5"/>
      <c r="J84" s="5"/>
      <c r="K84" s="5"/>
      <c r="L84" s="5"/>
      <c r="M84" s="5"/>
      <c r="N84" s="5"/>
      <c r="O84" s="6"/>
      <c r="P84" s="6"/>
      <c r="Q84" s="6"/>
      <c r="R84" s="6"/>
    </row>
  </sheetData>
  <mergeCells count="6">
    <mergeCell ref="K8:O8"/>
    <mergeCell ref="E8:J8"/>
    <mergeCell ref="A8:A9"/>
    <mergeCell ref="C8:C9"/>
    <mergeCell ref="D8:D9"/>
    <mergeCell ref="B8:B9"/>
  </mergeCells>
  <phoneticPr fontId="2" type="noConversion"/>
  <pageMargins left="0.23622047244094491" right="0.19685039370078741" top="1.0236220472440944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1-1&amp;"Arial,Bold"&amp;UŪDENSAPGĀDE Ū1 UN PAŠTECES KANALIZĀCIJA K1 RĪGAS IELĀ (K1 posmā no K1-31 līdz K1-40; Ū1 posmā Ri-1).</oddHead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view="pageBreakPreview" topLeftCell="A4" zoomScaleSheetLayoutView="100" workbookViewId="0">
      <selection activeCell="Q11" sqref="Q11"/>
    </sheetView>
  </sheetViews>
  <sheetFormatPr defaultRowHeight="12.75" x14ac:dyDescent="0.2"/>
  <cols>
    <col min="1" max="1" width="7.7109375" style="3" customWidth="1"/>
    <col min="2" max="2" width="33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28515625" style="5" customWidth="1"/>
    <col min="8" max="8" width="8.7109375" style="5" customWidth="1"/>
    <col min="9" max="9" width="7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7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H1" s="50"/>
      <c r="I1" s="50"/>
      <c r="J1" s="50"/>
      <c r="K1" s="50"/>
      <c r="L1" s="50"/>
      <c r="M1" s="50"/>
      <c r="N1" s="50"/>
      <c r="O1" s="51"/>
    </row>
    <row r="2" spans="1:17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H2" s="50"/>
      <c r="I2" s="50"/>
      <c r="J2" s="50"/>
      <c r="K2" s="50"/>
      <c r="L2" s="50"/>
      <c r="M2" s="50"/>
      <c r="N2" s="50"/>
      <c r="O2" s="51"/>
    </row>
    <row r="3" spans="1:17" ht="15" x14ac:dyDescent="0.2">
      <c r="A3" s="46"/>
      <c r="B3" s="47"/>
      <c r="C3" s="61" t="s">
        <v>188</v>
      </c>
      <c r="D3" s="48"/>
      <c r="E3" s="48"/>
      <c r="F3" s="49"/>
      <c r="G3" s="50"/>
      <c r="H3" s="50"/>
      <c r="I3" s="50"/>
      <c r="J3" s="50"/>
      <c r="K3" s="50"/>
      <c r="L3" s="50"/>
      <c r="M3" s="50"/>
      <c r="N3" s="50"/>
      <c r="O3" s="51"/>
    </row>
    <row r="4" spans="1:17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H4" s="50"/>
      <c r="I4" s="50"/>
      <c r="J4" s="50"/>
      <c r="K4" s="50"/>
      <c r="L4" s="50"/>
      <c r="M4" s="50"/>
      <c r="N4" s="50"/>
      <c r="O4" s="51"/>
    </row>
    <row r="5" spans="1:17" ht="14.25" x14ac:dyDescent="0.2">
      <c r="A5" s="46" t="s">
        <v>4</v>
      </c>
      <c r="B5" s="47"/>
      <c r="C5" s="62"/>
      <c r="D5" s="48"/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7" ht="14.25" x14ac:dyDescent="0.2">
      <c r="A6" s="46" t="s">
        <v>340</v>
      </c>
      <c r="B6" s="47"/>
      <c r="C6" s="52"/>
      <c r="D6" s="48"/>
      <c r="E6" s="48"/>
      <c r="F6" s="49"/>
      <c r="G6" s="50"/>
      <c r="H6" s="50"/>
      <c r="I6" s="50"/>
      <c r="J6" s="50"/>
      <c r="K6" s="50"/>
      <c r="L6" s="50"/>
      <c r="M6" s="50"/>
      <c r="N6" s="53" t="s">
        <v>37</v>
      </c>
      <c r="O6" s="54">
        <f>O100</f>
        <v>0</v>
      </c>
    </row>
    <row r="7" spans="1:17" ht="14.25" x14ac:dyDescent="0.2">
      <c r="A7" s="46" t="s">
        <v>338</v>
      </c>
      <c r="B7" s="47"/>
      <c r="C7" s="52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1"/>
    </row>
    <row r="8" spans="1:17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7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7" x14ac:dyDescent="0.2">
      <c r="A10" s="111"/>
      <c r="B10" s="112"/>
      <c r="C10" s="67"/>
      <c r="D10" s="11"/>
      <c r="E10" s="45"/>
      <c r="F10" s="28"/>
      <c r="G10" s="31"/>
      <c r="H10" s="30"/>
      <c r="I10" s="31"/>
      <c r="J10" s="30"/>
      <c r="K10" s="31"/>
      <c r="L10" s="30"/>
      <c r="M10" s="31"/>
      <c r="N10" s="30"/>
      <c r="O10" s="32"/>
    </row>
    <row r="11" spans="1:17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7" s="72" customFormat="1" ht="63.75" x14ac:dyDescent="0.2">
      <c r="A12" s="156" t="s">
        <v>72</v>
      </c>
      <c r="B12" s="132" t="s">
        <v>238</v>
      </c>
      <c r="C12" s="133" t="s">
        <v>49</v>
      </c>
      <c r="D12" s="134">
        <v>253.8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  <c r="Q12" s="160"/>
    </row>
    <row r="13" spans="1:17" s="72" customFormat="1" ht="63.75" x14ac:dyDescent="0.2">
      <c r="A13" s="156" t="s">
        <v>73</v>
      </c>
      <c r="B13" s="132" t="s">
        <v>239</v>
      </c>
      <c r="C13" s="133" t="s">
        <v>49</v>
      </c>
      <c r="D13" s="134">
        <v>20.6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7" s="72" customFormat="1" ht="63.75" x14ac:dyDescent="0.2">
      <c r="A14" s="156" t="s">
        <v>74</v>
      </c>
      <c r="B14" s="172" t="s">
        <v>240</v>
      </c>
      <c r="C14" s="157" t="s">
        <v>55</v>
      </c>
      <c r="D14" s="193">
        <v>1</v>
      </c>
      <c r="E14" s="69"/>
      <c r="F14" s="70"/>
      <c r="G14" s="71"/>
      <c r="H14" s="70"/>
      <c r="I14" s="71"/>
      <c r="J14" s="70"/>
      <c r="K14" s="71"/>
      <c r="L14" s="70"/>
      <c r="M14" s="71"/>
      <c r="N14" s="70"/>
      <c r="O14" s="70"/>
    </row>
    <row r="15" spans="1:17" s="72" customFormat="1" ht="51" x14ac:dyDescent="0.2">
      <c r="A15" s="156" t="s">
        <v>75</v>
      </c>
      <c r="B15" s="172" t="s">
        <v>200</v>
      </c>
      <c r="C15" s="133" t="s">
        <v>96</v>
      </c>
      <c r="D15" s="134">
        <v>530.1</v>
      </c>
      <c r="E15" s="69"/>
      <c r="F15" s="70"/>
      <c r="G15" s="114"/>
      <c r="H15" s="70"/>
      <c r="I15" s="71"/>
      <c r="J15" s="55"/>
      <c r="K15" s="114"/>
      <c r="L15" s="55"/>
      <c r="M15" s="114"/>
      <c r="N15" s="55"/>
      <c r="O15" s="55"/>
    </row>
    <row r="16" spans="1:17" s="72" customFormat="1" ht="25.5" x14ac:dyDescent="0.2">
      <c r="A16" s="156" t="s">
        <v>76</v>
      </c>
      <c r="B16" s="172" t="s">
        <v>207</v>
      </c>
      <c r="C16" s="133" t="s">
        <v>96</v>
      </c>
      <c r="D16" s="134">
        <v>9.5</v>
      </c>
      <c r="E16" s="69"/>
      <c r="F16" s="70"/>
      <c r="G16" s="71"/>
      <c r="H16" s="70"/>
      <c r="I16" s="71"/>
      <c r="J16" s="70"/>
      <c r="K16" s="71"/>
      <c r="L16" s="70"/>
      <c r="M16" s="114"/>
      <c r="N16" s="70"/>
      <c r="O16" s="70"/>
    </row>
    <row r="17" spans="1:15" s="72" customFormat="1" ht="25.5" x14ac:dyDescent="0.2">
      <c r="A17" s="156" t="s">
        <v>112</v>
      </c>
      <c r="B17" s="172" t="s">
        <v>208</v>
      </c>
      <c r="C17" s="133" t="s">
        <v>96</v>
      </c>
      <c r="D17" s="134">
        <v>14.3</v>
      </c>
      <c r="E17" s="113"/>
      <c r="F17" s="70"/>
      <c r="G17" s="114"/>
      <c r="H17" s="55"/>
      <c r="I17" s="114"/>
      <c r="J17" s="55"/>
      <c r="K17" s="114"/>
      <c r="L17" s="55"/>
      <c r="M17" s="114"/>
      <c r="N17" s="55"/>
      <c r="O17" s="55"/>
    </row>
    <row r="18" spans="1:15" s="72" customFormat="1" ht="63.75" x14ac:dyDescent="0.2">
      <c r="A18" s="156" t="s">
        <v>113</v>
      </c>
      <c r="B18" s="172" t="s">
        <v>201</v>
      </c>
      <c r="C18" s="133" t="s">
        <v>96</v>
      </c>
      <c r="D18" s="134">
        <f>D15</f>
        <v>530.1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5" s="72" customFormat="1" ht="38.25" x14ac:dyDescent="0.2">
      <c r="A19" s="156" t="s">
        <v>114</v>
      </c>
      <c r="B19" s="172" t="s">
        <v>209</v>
      </c>
      <c r="C19" s="133" t="s">
        <v>96</v>
      </c>
      <c r="D19" s="134">
        <f>D16</f>
        <v>9.5</v>
      </c>
      <c r="E19" s="113"/>
      <c r="F19" s="70"/>
      <c r="G19" s="114"/>
      <c r="H19" s="70"/>
      <c r="I19" s="114"/>
      <c r="J19" s="55"/>
      <c r="K19" s="114"/>
      <c r="L19" s="55"/>
      <c r="M19" s="114"/>
      <c r="N19" s="55"/>
      <c r="O19" s="55"/>
    </row>
    <row r="20" spans="1:15" s="72" customFormat="1" ht="51" x14ac:dyDescent="0.2">
      <c r="A20" s="156" t="s">
        <v>115</v>
      </c>
      <c r="B20" s="172" t="s">
        <v>210</v>
      </c>
      <c r="C20" s="133" t="s">
        <v>96</v>
      </c>
      <c r="D20" s="134">
        <f>D17</f>
        <v>14.3</v>
      </c>
      <c r="E20" s="69"/>
      <c r="F20" s="70"/>
      <c r="G20" s="71"/>
      <c r="H20" s="70"/>
      <c r="I20" s="71"/>
      <c r="J20" s="70"/>
      <c r="K20" s="71"/>
      <c r="L20" s="70"/>
      <c r="M20" s="71"/>
      <c r="N20" s="70"/>
      <c r="O20" s="70"/>
    </row>
    <row r="21" spans="1:15" s="72" customFormat="1" ht="76.5" x14ac:dyDescent="0.2">
      <c r="A21" s="156" t="s">
        <v>116</v>
      </c>
      <c r="B21" s="132" t="s">
        <v>50</v>
      </c>
      <c r="C21" s="133" t="s">
        <v>49</v>
      </c>
      <c r="D21" s="134">
        <v>253.8</v>
      </c>
      <c r="E21" s="113"/>
      <c r="F21" s="70"/>
      <c r="G21" s="114"/>
      <c r="H21" s="55"/>
      <c r="I21" s="114"/>
      <c r="J21" s="55"/>
      <c r="K21" s="114"/>
      <c r="L21" s="55"/>
      <c r="M21" s="114"/>
      <c r="N21" s="55"/>
      <c r="O21" s="55"/>
    </row>
    <row r="22" spans="1:15" s="72" customFormat="1" ht="51" x14ac:dyDescent="0.2">
      <c r="A22" s="156" t="s">
        <v>117</v>
      </c>
      <c r="B22" s="132" t="s">
        <v>211</v>
      </c>
      <c r="C22" s="133" t="s">
        <v>51</v>
      </c>
      <c r="D22" s="173">
        <f>(97.1*1*0.15)+(156.7*1.05*0.15)+(20.6*0.87*0.15)</f>
        <v>41.933549999999997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</row>
    <row r="23" spans="1:15" s="72" customFormat="1" ht="51" x14ac:dyDescent="0.2">
      <c r="A23" s="156" t="s">
        <v>118</v>
      </c>
      <c r="B23" s="132" t="s">
        <v>212</v>
      </c>
      <c r="C23" s="133" t="s">
        <v>51</v>
      </c>
      <c r="D23" s="173">
        <f>97.1*0.32+156.7*0.37+20.6*0.18</f>
        <v>92.758999999999986</v>
      </c>
      <c r="E23" s="115"/>
      <c r="F23" s="70"/>
      <c r="G23" s="116"/>
      <c r="H23" s="55"/>
      <c r="I23" s="114"/>
      <c r="J23" s="55"/>
      <c r="K23" s="114"/>
      <c r="L23" s="55"/>
      <c r="M23" s="71"/>
      <c r="N23" s="55"/>
      <c r="O23" s="55"/>
    </row>
    <row r="24" spans="1:15" s="72" customFormat="1" x14ac:dyDescent="0.2">
      <c r="A24" s="156" t="s">
        <v>120</v>
      </c>
      <c r="B24" s="132" t="s">
        <v>52</v>
      </c>
      <c r="C24" s="133" t="s">
        <v>119</v>
      </c>
      <c r="D24" s="135">
        <v>1</v>
      </c>
      <c r="E24" s="115"/>
      <c r="F24" s="70"/>
      <c r="G24" s="116"/>
      <c r="H24" s="55"/>
      <c r="I24" s="114"/>
      <c r="J24" s="55"/>
      <c r="K24" s="114"/>
      <c r="L24" s="55"/>
      <c r="M24" s="71"/>
      <c r="N24" s="55"/>
      <c r="O24" s="55"/>
    </row>
    <row r="25" spans="1:15" s="72" customFormat="1" x14ac:dyDescent="0.2">
      <c r="A25" s="157"/>
      <c r="B25" s="174" t="s">
        <v>204</v>
      </c>
      <c r="C25" s="174"/>
      <c r="D25" s="174"/>
      <c r="E25" s="115"/>
      <c r="F25" s="120"/>
      <c r="G25" s="116"/>
      <c r="H25" s="70"/>
      <c r="I25" s="114"/>
      <c r="J25" s="55"/>
      <c r="K25" s="114"/>
      <c r="L25" s="55"/>
      <c r="M25" s="71"/>
      <c r="N25" s="55"/>
      <c r="O25" s="55"/>
    </row>
    <row r="26" spans="1:15" s="72" customFormat="1" ht="51" x14ac:dyDescent="0.2">
      <c r="A26" s="157" t="s">
        <v>121</v>
      </c>
      <c r="B26" s="132" t="s">
        <v>241</v>
      </c>
      <c r="C26" s="133" t="s">
        <v>49</v>
      </c>
      <c r="D26" s="134">
        <v>37.299999999999997</v>
      </c>
      <c r="E26" s="69"/>
      <c r="F26" s="70"/>
      <c r="G26" s="71"/>
      <c r="H26" s="70"/>
      <c r="I26" s="71"/>
      <c r="J26" s="70"/>
      <c r="K26" s="71"/>
      <c r="L26" s="70"/>
      <c r="M26" s="71"/>
      <c r="N26" s="70"/>
      <c r="O26" s="70"/>
    </row>
    <row r="27" spans="1:15" s="72" customFormat="1" ht="51" x14ac:dyDescent="0.2">
      <c r="A27" s="157" t="s">
        <v>122</v>
      </c>
      <c r="B27" s="172" t="s">
        <v>242</v>
      </c>
      <c r="C27" s="157" t="s">
        <v>55</v>
      </c>
      <c r="D27" s="193">
        <v>20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</row>
    <row r="28" spans="1:15" s="72" customFormat="1" ht="51" x14ac:dyDescent="0.2">
      <c r="A28" s="157" t="s">
        <v>123</v>
      </c>
      <c r="B28" s="172" t="s">
        <v>200</v>
      </c>
      <c r="C28" s="133" t="s">
        <v>96</v>
      </c>
      <c r="D28" s="134">
        <v>30.4</v>
      </c>
      <c r="E28" s="69"/>
      <c r="F28" s="70"/>
      <c r="G28" s="114"/>
      <c r="H28" s="70"/>
      <c r="I28" s="71"/>
      <c r="J28" s="55"/>
      <c r="K28" s="114"/>
      <c r="L28" s="55"/>
      <c r="M28" s="114"/>
      <c r="N28" s="55"/>
      <c r="O28" s="55"/>
    </row>
    <row r="29" spans="1:15" s="72" customFormat="1" ht="25.5" x14ac:dyDescent="0.2">
      <c r="A29" s="157" t="s">
        <v>124</v>
      </c>
      <c r="B29" s="172" t="s">
        <v>207</v>
      </c>
      <c r="C29" s="133" t="s">
        <v>96</v>
      </c>
      <c r="D29" s="156">
        <v>127.5</v>
      </c>
      <c r="E29" s="69"/>
      <c r="F29" s="70"/>
      <c r="G29" s="71"/>
      <c r="H29" s="70"/>
      <c r="I29" s="71"/>
      <c r="J29" s="70"/>
      <c r="K29" s="71"/>
      <c r="L29" s="70"/>
      <c r="M29" s="114"/>
      <c r="N29" s="70"/>
      <c r="O29" s="70"/>
    </row>
    <row r="30" spans="1:15" s="72" customFormat="1" ht="25.5" x14ac:dyDescent="0.2">
      <c r="A30" s="157" t="s">
        <v>125</v>
      </c>
      <c r="B30" s="172" t="s">
        <v>208</v>
      </c>
      <c r="C30" s="133" t="s">
        <v>96</v>
      </c>
      <c r="D30" s="156">
        <v>182.4</v>
      </c>
      <c r="E30" s="113"/>
      <c r="F30" s="70"/>
      <c r="G30" s="114"/>
      <c r="H30" s="55"/>
      <c r="I30" s="114"/>
      <c r="J30" s="55"/>
      <c r="K30" s="114"/>
      <c r="L30" s="55"/>
      <c r="M30" s="114"/>
      <c r="N30" s="55"/>
      <c r="O30" s="55"/>
    </row>
    <row r="31" spans="1:15" s="72" customFormat="1" ht="63.75" x14ac:dyDescent="0.2">
      <c r="A31" s="157" t="s">
        <v>126</v>
      </c>
      <c r="B31" s="172" t="s">
        <v>201</v>
      </c>
      <c r="C31" s="133" t="s">
        <v>96</v>
      </c>
      <c r="D31" s="175">
        <f>D28</f>
        <v>30.4</v>
      </c>
      <c r="E31" s="69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5" s="72" customFormat="1" ht="38.25" x14ac:dyDescent="0.2">
      <c r="A32" s="157" t="s">
        <v>127</v>
      </c>
      <c r="B32" s="172" t="s">
        <v>209</v>
      </c>
      <c r="C32" s="133" t="s">
        <v>96</v>
      </c>
      <c r="D32" s="156">
        <f>D29</f>
        <v>127.5</v>
      </c>
      <c r="E32" s="113"/>
      <c r="F32" s="70"/>
      <c r="G32" s="114"/>
      <c r="H32" s="70"/>
      <c r="I32" s="114"/>
      <c r="J32" s="55"/>
      <c r="K32" s="114"/>
      <c r="L32" s="55"/>
      <c r="M32" s="114"/>
      <c r="N32" s="55"/>
      <c r="O32" s="55"/>
    </row>
    <row r="33" spans="1:18" s="72" customFormat="1" ht="51" x14ac:dyDescent="0.2">
      <c r="A33" s="157" t="s">
        <v>128</v>
      </c>
      <c r="B33" s="172" t="s">
        <v>210</v>
      </c>
      <c r="C33" s="133" t="s">
        <v>96</v>
      </c>
      <c r="D33" s="156">
        <f>D30</f>
        <v>182.4</v>
      </c>
      <c r="E33" s="69"/>
      <c r="F33" s="70"/>
      <c r="G33" s="71"/>
      <c r="H33" s="70"/>
      <c r="I33" s="71"/>
      <c r="J33" s="70"/>
      <c r="K33" s="71"/>
      <c r="L33" s="70"/>
      <c r="M33" s="71"/>
      <c r="N33" s="70"/>
      <c r="O33" s="70"/>
    </row>
    <row r="34" spans="1:18" s="72" customFormat="1" ht="76.5" x14ac:dyDescent="0.2">
      <c r="A34" s="157" t="s">
        <v>129</v>
      </c>
      <c r="B34" s="132" t="s">
        <v>50</v>
      </c>
      <c r="C34" s="133" t="s">
        <v>49</v>
      </c>
      <c r="D34" s="134">
        <v>10</v>
      </c>
      <c r="E34" s="113"/>
      <c r="F34" s="70"/>
      <c r="G34" s="114"/>
      <c r="H34" s="55"/>
      <c r="I34" s="114"/>
      <c r="J34" s="55"/>
      <c r="K34" s="114"/>
      <c r="L34" s="55"/>
      <c r="M34" s="114"/>
      <c r="N34" s="55"/>
      <c r="O34" s="55"/>
    </row>
    <row r="35" spans="1:18" s="72" customFormat="1" ht="51" x14ac:dyDescent="0.2">
      <c r="A35" s="157" t="s">
        <v>130</v>
      </c>
      <c r="B35" s="132" t="s">
        <v>211</v>
      </c>
      <c r="C35" s="133" t="s">
        <v>51</v>
      </c>
      <c r="D35" s="173">
        <f>(37.3*0.96*0.15)+(30*1*0.15)</f>
        <v>9.8711999999999982</v>
      </c>
      <c r="E35" s="115"/>
      <c r="F35" s="70"/>
      <c r="G35" s="116"/>
      <c r="H35" s="55"/>
      <c r="I35" s="114"/>
      <c r="J35" s="55"/>
      <c r="K35" s="114"/>
      <c r="L35" s="55"/>
      <c r="M35" s="71"/>
      <c r="N35" s="55"/>
      <c r="O35" s="55"/>
    </row>
    <row r="36" spans="1:18" s="72" customFormat="1" ht="51" x14ac:dyDescent="0.2">
      <c r="A36" s="157" t="s">
        <v>131</v>
      </c>
      <c r="B36" s="132" t="s">
        <v>212</v>
      </c>
      <c r="C36" s="133" t="s">
        <v>51</v>
      </c>
      <c r="D36" s="173">
        <f>37.3*0.28+30*0.15</f>
        <v>14.944000000000001</v>
      </c>
      <c r="E36" s="115"/>
      <c r="F36" s="70"/>
      <c r="G36" s="116"/>
      <c r="H36" s="55"/>
      <c r="I36" s="114"/>
      <c r="J36" s="55"/>
      <c r="K36" s="114"/>
      <c r="L36" s="55"/>
      <c r="M36" s="71"/>
      <c r="N36" s="55"/>
      <c r="O36" s="55"/>
    </row>
    <row r="37" spans="1:18" s="72" customFormat="1" ht="25.5" x14ac:dyDescent="0.2">
      <c r="A37" s="171">
        <v>2</v>
      </c>
      <c r="B37" s="130" t="s">
        <v>97</v>
      </c>
      <c r="C37" s="131"/>
      <c r="D37" s="131"/>
      <c r="E37" s="158"/>
      <c r="F37" s="70"/>
      <c r="G37" s="71"/>
      <c r="H37" s="70"/>
      <c r="I37" s="71"/>
      <c r="J37" s="70"/>
      <c r="K37" s="71"/>
      <c r="L37" s="70"/>
      <c r="M37" s="71"/>
      <c r="N37" s="70"/>
      <c r="O37" s="70"/>
    </row>
    <row r="38" spans="1:18" s="72" customFormat="1" ht="51" x14ac:dyDescent="0.2">
      <c r="A38" s="157" t="s">
        <v>77</v>
      </c>
      <c r="B38" s="136" t="s">
        <v>98</v>
      </c>
      <c r="C38" s="137" t="s">
        <v>49</v>
      </c>
      <c r="D38" s="138">
        <v>70.2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</row>
    <row r="39" spans="1:18" s="72" customFormat="1" ht="51" x14ac:dyDescent="0.2">
      <c r="A39" s="157" t="s">
        <v>78</v>
      </c>
      <c r="B39" s="136" t="s">
        <v>184</v>
      </c>
      <c r="C39" s="137" t="s">
        <v>49</v>
      </c>
      <c r="D39" s="138">
        <v>86.5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</row>
    <row r="40" spans="1:18" s="72" customFormat="1" ht="51" x14ac:dyDescent="0.2">
      <c r="A40" s="157" t="s">
        <v>79</v>
      </c>
      <c r="B40" s="136" t="s">
        <v>213</v>
      </c>
      <c r="C40" s="137" t="s">
        <v>49</v>
      </c>
      <c r="D40" s="138">
        <v>97.1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</row>
    <row r="41" spans="1:18" s="72" customFormat="1" ht="51" x14ac:dyDescent="0.2">
      <c r="A41" s="157" t="s">
        <v>80</v>
      </c>
      <c r="B41" s="136" t="s">
        <v>101</v>
      </c>
      <c r="C41" s="137" t="s">
        <v>49</v>
      </c>
      <c r="D41" s="138">
        <v>9.4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</row>
    <row r="42" spans="1:18" s="72" customFormat="1" ht="51" x14ac:dyDescent="0.2">
      <c r="A42" s="157" t="s">
        <v>81</v>
      </c>
      <c r="B42" s="136" t="s">
        <v>102</v>
      </c>
      <c r="C42" s="137" t="s">
        <v>49</v>
      </c>
      <c r="D42" s="138">
        <v>17.899999999999999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</row>
    <row r="43" spans="1:18" s="72" customFormat="1" ht="51" x14ac:dyDescent="0.2">
      <c r="A43" s="157" t="s">
        <v>82</v>
      </c>
      <c r="B43" s="136" t="s">
        <v>214</v>
      </c>
      <c r="C43" s="137" t="s">
        <v>49</v>
      </c>
      <c r="D43" s="138">
        <v>10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</row>
    <row r="44" spans="1:18" s="72" customFormat="1" ht="51" x14ac:dyDescent="0.2">
      <c r="A44" s="157" t="s">
        <v>83</v>
      </c>
      <c r="B44" s="179" t="s">
        <v>219</v>
      </c>
      <c r="C44" s="156" t="s">
        <v>27</v>
      </c>
      <c r="D44" s="180">
        <v>2</v>
      </c>
      <c r="E44" s="113"/>
      <c r="F44" s="120"/>
      <c r="G44" s="114"/>
      <c r="H44" s="70"/>
      <c r="I44" s="114"/>
      <c r="J44" s="55"/>
      <c r="K44" s="114"/>
      <c r="L44" s="55"/>
      <c r="M44" s="114"/>
      <c r="N44" s="55"/>
      <c r="O44" s="55"/>
    </row>
    <row r="45" spans="1:18" s="72" customFormat="1" ht="51" x14ac:dyDescent="0.2">
      <c r="A45" s="157" t="s">
        <v>84</v>
      </c>
      <c r="B45" s="179" t="s">
        <v>243</v>
      </c>
      <c r="C45" s="156" t="s">
        <v>27</v>
      </c>
      <c r="D45" s="180">
        <v>1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Q45" s="160"/>
      <c r="R45" s="160"/>
    </row>
    <row r="46" spans="1:18" s="72" customFormat="1" ht="51" x14ac:dyDescent="0.2">
      <c r="A46" s="157" t="s">
        <v>85</v>
      </c>
      <c r="B46" s="179" t="s">
        <v>244</v>
      </c>
      <c r="C46" s="156" t="s">
        <v>27</v>
      </c>
      <c r="D46" s="180">
        <v>3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Q46" s="160"/>
      <c r="R46" s="160"/>
    </row>
    <row r="47" spans="1:18" s="72" customFormat="1" ht="102" x14ac:dyDescent="0.2">
      <c r="A47" s="157" t="s">
        <v>86</v>
      </c>
      <c r="B47" s="139" t="s">
        <v>245</v>
      </c>
      <c r="C47" s="156" t="s">
        <v>27</v>
      </c>
      <c r="D47" s="141">
        <v>4</v>
      </c>
      <c r="E47" s="113"/>
      <c r="F47" s="55"/>
      <c r="G47" s="114"/>
      <c r="H47" s="55"/>
      <c r="I47" s="114"/>
      <c r="J47" s="55"/>
      <c r="K47" s="114"/>
      <c r="L47" s="55"/>
      <c r="M47" s="114"/>
      <c r="N47" s="55"/>
      <c r="O47" s="55"/>
    </row>
    <row r="48" spans="1:18" s="72" customFormat="1" ht="102" x14ac:dyDescent="0.2">
      <c r="A48" s="157" t="s">
        <v>87</v>
      </c>
      <c r="B48" s="142" t="s">
        <v>246</v>
      </c>
      <c r="C48" s="156" t="s">
        <v>27</v>
      </c>
      <c r="D48" s="143">
        <v>5</v>
      </c>
      <c r="E48" s="113"/>
      <c r="F48" s="55"/>
      <c r="G48" s="114"/>
      <c r="H48" s="55"/>
      <c r="I48" s="114"/>
      <c r="J48" s="55"/>
      <c r="K48" s="114"/>
      <c r="L48" s="55"/>
      <c r="M48" s="114"/>
      <c r="N48" s="55"/>
      <c r="O48" s="55"/>
    </row>
    <row r="49" spans="1:15" s="72" customFormat="1" ht="38.25" x14ac:dyDescent="0.2">
      <c r="A49" s="157" t="s">
        <v>88</v>
      </c>
      <c r="B49" s="144" t="s">
        <v>162</v>
      </c>
      <c r="C49" s="157" t="s">
        <v>55</v>
      </c>
      <c r="D49" s="143">
        <v>11</v>
      </c>
      <c r="E49" s="117"/>
      <c r="F49" s="55"/>
      <c r="G49" s="118"/>
      <c r="H49" s="70"/>
      <c r="I49" s="71"/>
      <c r="J49" s="70"/>
      <c r="K49" s="71"/>
      <c r="L49" s="70"/>
      <c r="M49" s="71"/>
      <c r="N49" s="70"/>
      <c r="O49" s="70"/>
    </row>
    <row r="50" spans="1:15" s="72" customFormat="1" ht="38.25" x14ac:dyDescent="0.2">
      <c r="A50" s="157" t="s">
        <v>89</v>
      </c>
      <c r="B50" s="144" t="s">
        <v>163</v>
      </c>
      <c r="C50" s="157" t="s">
        <v>55</v>
      </c>
      <c r="D50" s="143">
        <v>8</v>
      </c>
      <c r="E50" s="117"/>
      <c r="F50" s="55"/>
      <c r="G50" s="118"/>
      <c r="H50" s="70"/>
      <c r="I50" s="71"/>
      <c r="J50" s="70"/>
      <c r="K50" s="71"/>
      <c r="L50" s="70"/>
      <c r="M50" s="71"/>
      <c r="N50" s="70"/>
      <c r="O50" s="70"/>
    </row>
    <row r="51" spans="1:15" s="72" customFormat="1" ht="38.25" x14ac:dyDescent="0.2">
      <c r="A51" s="157" t="s">
        <v>90</v>
      </c>
      <c r="B51" s="144" t="s">
        <v>164</v>
      </c>
      <c r="C51" s="157" t="s">
        <v>55</v>
      </c>
      <c r="D51" s="143">
        <v>8</v>
      </c>
      <c r="E51" s="117"/>
      <c r="F51" s="55"/>
      <c r="G51" s="118"/>
      <c r="H51" s="70"/>
      <c r="I51" s="71"/>
      <c r="J51" s="70"/>
      <c r="K51" s="71"/>
      <c r="L51" s="70"/>
      <c r="M51" s="71"/>
      <c r="N51" s="70"/>
      <c r="O51" s="70"/>
    </row>
    <row r="52" spans="1:15" s="72" customFormat="1" ht="38.25" x14ac:dyDescent="0.2">
      <c r="A52" s="157" t="s">
        <v>91</v>
      </c>
      <c r="B52" s="144" t="s">
        <v>253</v>
      </c>
      <c r="C52" s="157" t="s">
        <v>55</v>
      </c>
      <c r="D52" s="143">
        <v>1</v>
      </c>
      <c r="E52" s="117"/>
      <c r="F52" s="55"/>
      <c r="G52" s="118"/>
      <c r="H52" s="70"/>
      <c r="I52" s="71"/>
      <c r="J52" s="70"/>
      <c r="K52" s="71"/>
      <c r="L52" s="70"/>
      <c r="M52" s="71"/>
      <c r="N52" s="70"/>
      <c r="O52" s="70"/>
    </row>
    <row r="53" spans="1:15" s="72" customFormat="1" ht="25.5" x14ac:dyDescent="0.2">
      <c r="A53" s="157" t="s">
        <v>92</v>
      </c>
      <c r="B53" s="144" t="s">
        <v>165</v>
      </c>
      <c r="C53" s="157" t="s">
        <v>55</v>
      </c>
      <c r="D53" s="148">
        <v>5</v>
      </c>
      <c r="E53" s="117"/>
      <c r="F53" s="55"/>
      <c r="G53" s="118"/>
      <c r="H53" s="70"/>
      <c r="I53" s="71"/>
      <c r="J53" s="70"/>
      <c r="K53" s="71"/>
      <c r="L53" s="70"/>
      <c r="M53" s="71"/>
      <c r="N53" s="70"/>
      <c r="O53" s="70"/>
    </row>
    <row r="54" spans="1:15" s="72" customFormat="1" x14ac:dyDescent="0.2">
      <c r="A54" s="157" t="s">
        <v>93</v>
      </c>
      <c r="B54" s="144" t="s">
        <v>232</v>
      </c>
      <c r="C54" s="157" t="s">
        <v>55</v>
      </c>
      <c r="D54" s="148">
        <v>1</v>
      </c>
      <c r="E54" s="117"/>
      <c r="F54" s="55"/>
      <c r="G54" s="118"/>
      <c r="H54" s="70"/>
      <c r="I54" s="71"/>
      <c r="J54" s="70"/>
      <c r="K54" s="71"/>
      <c r="L54" s="70"/>
      <c r="M54" s="71"/>
      <c r="N54" s="70"/>
      <c r="O54" s="70"/>
    </row>
    <row r="55" spans="1:15" s="72" customFormat="1" x14ac:dyDescent="0.2">
      <c r="A55" s="157"/>
      <c r="B55" s="194" t="s">
        <v>254</v>
      </c>
      <c r="C55" s="137"/>
      <c r="D55" s="148"/>
      <c r="E55" s="113"/>
      <c r="F55" s="70"/>
      <c r="G55" s="114"/>
      <c r="H55" s="70"/>
      <c r="I55" s="114"/>
      <c r="J55" s="55"/>
      <c r="K55" s="114"/>
      <c r="L55" s="55"/>
      <c r="M55" s="114"/>
      <c r="N55" s="55"/>
      <c r="O55" s="55"/>
    </row>
    <row r="56" spans="1:15" s="72" customFormat="1" x14ac:dyDescent="0.2">
      <c r="A56" s="157" t="s">
        <v>132</v>
      </c>
      <c r="B56" s="142" t="s">
        <v>159</v>
      </c>
      <c r="C56" s="157" t="s">
        <v>55</v>
      </c>
      <c r="D56" s="148">
        <v>2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</row>
    <row r="57" spans="1:15" s="72" customFormat="1" ht="27" x14ac:dyDescent="0.2">
      <c r="A57" s="157" t="s">
        <v>133</v>
      </c>
      <c r="B57" s="142" t="s">
        <v>255</v>
      </c>
      <c r="C57" s="157" t="s">
        <v>55</v>
      </c>
      <c r="D57" s="148">
        <v>2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</row>
    <row r="58" spans="1:15" s="72" customFormat="1" ht="27" x14ac:dyDescent="0.2">
      <c r="A58" s="157" t="s">
        <v>134</v>
      </c>
      <c r="B58" s="142" t="s">
        <v>160</v>
      </c>
      <c r="C58" s="157" t="s">
        <v>55</v>
      </c>
      <c r="D58" s="148">
        <v>2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</row>
    <row r="59" spans="1:15" s="72" customFormat="1" x14ac:dyDescent="0.2">
      <c r="A59" s="157" t="s">
        <v>135</v>
      </c>
      <c r="B59" s="142" t="s">
        <v>161</v>
      </c>
      <c r="C59" s="149" t="s">
        <v>49</v>
      </c>
      <c r="D59" s="138">
        <v>1</v>
      </c>
      <c r="E59" s="115"/>
      <c r="F59" s="120"/>
      <c r="G59" s="116"/>
      <c r="H59" s="70"/>
      <c r="I59" s="114"/>
      <c r="J59" s="55"/>
      <c r="K59" s="114"/>
      <c r="L59" s="55"/>
      <c r="M59" s="114"/>
      <c r="N59" s="55"/>
      <c r="O59" s="55"/>
    </row>
    <row r="60" spans="1:15" s="72" customFormat="1" x14ac:dyDescent="0.2">
      <c r="A60" s="157" t="s">
        <v>136</v>
      </c>
      <c r="B60" s="144" t="s">
        <v>256</v>
      </c>
      <c r="C60" s="157" t="s">
        <v>55</v>
      </c>
      <c r="D60" s="148">
        <v>4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</row>
    <row r="61" spans="1:15" s="72" customFormat="1" x14ac:dyDescent="0.2">
      <c r="A61" s="157" t="s">
        <v>137</v>
      </c>
      <c r="B61" s="144" t="s">
        <v>58</v>
      </c>
      <c r="C61" s="157" t="s">
        <v>55</v>
      </c>
      <c r="D61" s="135">
        <f>SUM(D44:D48)</f>
        <v>15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</row>
    <row r="62" spans="1:15" s="72" customFormat="1" ht="38.25" x14ac:dyDescent="0.2">
      <c r="A62" s="157" t="s">
        <v>138</v>
      </c>
      <c r="B62" s="132" t="s">
        <v>105</v>
      </c>
      <c r="C62" s="157" t="s">
        <v>55</v>
      </c>
      <c r="D62" s="135">
        <v>6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</row>
    <row r="63" spans="1:15" s="72" customFormat="1" ht="25.5" x14ac:dyDescent="0.2">
      <c r="A63" s="157" t="s">
        <v>139</v>
      </c>
      <c r="B63" s="145" t="s">
        <v>57</v>
      </c>
      <c r="C63" s="124" t="s">
        <v>49</v>
      </c>
      <c r="D63" s="146">
        <f>SUM(D38:D43)</f>
        <v>291.09999999999997</v>
      </c>
      <c r="E63" s="113"/>
      <c r="F63" s="120"/>
      <c r="G63" s="114"/>
      <c r="H63" s="70"/>
      <c r="I63" s="114"/>
      <c r="J63" s="55"/>
      <c r="K63" s="114"/>
      <c r="L63" s="55"/>
      <c r="M63" s="114"/>
      <c r="N63" s="55"/>
      <c r="O63" s="55"/>
    </row>
    <row r="64" spans="1:15" s="72" customFormat="1" x14ac:dyDescent="0.2">
      <c r="A64" s="157" t="s">
        <v>140</v>
      </c>
      <c r="B64" s="132" t="s">
        <v>56</v>
      </c>
      <c r="C64" s="124" t="s">
        <v>49</v>
      </c>
      <c r="D64" s="146">
        <f>D63</f>
        <v>291.09999999999997</v>
      </c>
      <c r="E64" s="115"/>
      <c r="F64" s="120"/>
      <c r="G64" s="116"/>
      <c r="H64" s="70"/>
      <c r="I64" s="114"/>
      <c r="J64" s="55"/>
      <c r="K64" s="114"/>
      <c r="L64" s="55"/>
      <c r="M64" s="114"/>
      <c r="N64" s="55"/>
      <c r="O64" s="55"/>
    </row>
    <row r="65" spans="1:15" s="72" customFormat="1" x14ac:dyDescent="0.2">
      <c r="A65" s="157" t="s">
        <v>141</v>
      </c>
      <c r="B65" s="132" t="s">
        <v>107</v>
      </c>
      <c r="C65" s="124" t="s">
        <v>49</v>
      </c>
      <c r="D65" s="146">
        <f>D64</f>
        <v>291.09999999999997</v>
      </c>
      <c r="E65" s="115"/>
      <c r="F65" s="120"/>
      <c r="G65" s="116"/>
      <c r="H65" s="70"/>
      <c r="I65" s="114"/>
      <c r="J65" s="55"/>
      <c r="K65" s="114"/>
      <c r="L65" s="55"/>
      <c r="M65" s="114"/>
      <c r="N65" s="55"/>
      <c r="O65" s="55"/>
    </row>
    <row r="66" spans="1:15" s="72" customFormat="1" ht="51" x14ac:dyDescent="0.2">
      <c r="A66" s="157" t="s">
        <v>142</v>
      </c>
      <c r="B66" s="132" t="s">
        <v>53</v>
      </c>
      <c r="C66" s="124" t="s">
        <v>108</v>
      </c>
      <c r="D66" s="124">
        <v>19</v>
      </c>
      <c r="E66" s="113"/>
      <c r="F66" s="120"/>
      <c r="G66" s="114"/>
      <c r="H66" s="55"/>
      <c r="I66" s="114"/>
      <c r="J66" s="55"/>
      <c r="K66" s="114"/>
      <c r="L66" s="55"/>
      <c r="M66" s="114"/>
      <c r="N66" s="55"/>
      <c r="O66" s="55"/>
    </row>
    <row r="67" spans="1:15" s="72" customFormat="1" ht="63.75" x14ac:dyDescent="0.2">
      <c r="A67" s="157" t="s">
        <v>143</v>
      </c>
      <c r="B67" s="132" t="s">
        <v>109</v>
      </c>
      <c r="C67" s="124" t="s">
        <v>108</v>
      </c>
      <c r="D67" s="124">
        <v>4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</row>
    <row r="68" spans="1:15" s="72" customFormat="1" ht="25.5" x14ac:dyDescent="0.2">
      <c r="A68" s="157" t="s">
        <v>144</v>
      </c>
      <c r="B68" s="172" t="s">
        <v>222</v>
      </c>
      <c r="C68" s="182" t="s">
        <v>54</v>
      </c>
      <c r="D68" s="181">
        <v>3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</row>
    <row r="69" spans="1:15" s="72" customFormat="1" ht="38.25" x14ac:dyDescent="0.2">
      <c r="A69" s="157" t="s">
        <v>145</v>
      </c>
      <c r="B69" s="172" t="s">
        <v>223</v>
      </c>
      <c r="C69" s="156" t="s">
        <v>49</v>
      </c>
      <c r="D69" s="183">
        <v>5</v>
      </c>
      <c r="E69" s="115"/>
      <c r="F69" s="120"/>
      <c r="G69" s="116"/>
      <c r="H69" s="70"/>
      <c r="I69" s="114"/>
      <c r="J69" s="55"/>
      <c r="K69" s="114"/>
      <c r="L69" s="55"/>
      <c r="M69" s="114"/>
      <c r="N69" s="55"/>
      <c r="O69" s="55"/>
    </row>
    <row r="70" spans="1:15" s="72" customFormat="1" ht="25.5" x14ac:dyDescent="0.2">
      <c r="A70" s="157" t="s">
        <v>146</v>
      </c>
      <c r="B70" s="172" t="s">
        <v>224</v>
      </c>
      <c r="C70" s="157" t="s">
        <v>55</v>
      </c>
      <c r="D70" s="181">
        <v>3</v>
      </c>
      <c r="E70" s="113"/>
      <c r="F70" s="120"/>
      <c r="G70" s="114"/>
      <c r="H70" s="55"/>
      <c r="I70" s="114"/>
      <c r="J70" s="55"/>
      <c r="K70" s="114"/>
      <c r="L70" s="55"/>
      <c r="M70" s="114"/>
      <c r="N70" s="55"/>
      <c r="O70" s="55"/>
    </row>
    <row r="71" spans="1:15" s="72" customFormat="1" x14ac:dyDescent="0.2">
      <c r="A71" s="171">
        <v>3</v>
      </c>
      <c r="B71" s="130" t="s">
        <v>110</v>
      </c>
      <c r="C71" s="131"/>
      <c r="D71" s="131"/>
      <c r="E71" s="158"/>
      <c r="F71" s="70"/>
      <c r="G71" s="71"/>
      <c r="H71" s="70"/>
      <c r="I71" s="71"/>
      <c r="J71" s="70"/>
      <c r="K71" s="71"/>
      <c r="L71" s="70"/>
      <c r="M71" s="71"/>
      <c r="N71" s="70"/>
      <c r="O71" s="70"/>
    </row>
    <row r="72" spans="1:15" s="72" customFormat="1" ht="38.25" x14ac:dyDescent="0.2">
      <c r="A72" s="157" t="s">
        <v>59</v>
      </c>
      <c r="B72" s="119" t="s">
        <v>247</v>
      </c>
      <c r="C72" s="124" t="s">
        <v>49</v>
      </c>
      <c r="D72" s="146">
        <v>20.6</v>
      </c>
      <c r="E72" s="115"/>
      <c r="F72" s="120"/>
      <c r="G72" s="116"/>
      <c r="H72" s="70"/>
      <c r="I72" s="114"/>
      <c r="J72" s="55"/>
      <c r="K72" s="114"/>
      <c r="L72" s="55"/>
      <c r="M72" s="71"/>
      <c r="N72" s="55"/>
      <c r="O72" s="55"/>
    </row>
    <row r="73" spans="1:15" s="72" customFormat="1" ht="51" x14ac:dyDescent="0.2">
      <c r="A73" s="157" t="s">
        <v>60</v>
      </c>
      <c r="B73" s="119" t="s">
        <v>248</v>
      </c>
      <c r="C73" s="124" t="s">
        <v>49</v>
      </c>
      <c r="D73" s="146">
        <v>290.39999999999998</v>
      </c>
      <c r="E73" s="115"/>
      <c r="F73" s="120"/>
      <c r="G73" s="116"/>
      <c r="H73" s="70"/>
      <c r="I73" s="114"/>
      <c r="J73" s="55"/>
      <c r="K73" s="114"/>
      <c r="L73" s="55"/>
      <c r="M73" s="71"/>
      <c r="N73" s="55"/>
      <c r="O73" s="55"/>
    </row>
    <row r="74" spans="1:15" s="72" customFormat="1" ht="38.25" x14ac:dyDescent="0.2">
      <c r="A74" s="157" t="s">
        <v>61</v>
      </c>
      <c r="B74" s="119" t="s">
        <v>249</v>
      </c>
      <c r="C74" s="124" t="s">
        <v>49</v>
      </c>
      <c r="D74" s="146">
        <v>127.5</v>
      </c>
      <c r="E74" s="115"/>
      <c r="F74" s="120"/>
      <c r="G74" s="116"/>
      <c r="H74" s="70"/>
      <c r="I74" s="114"/>
      <c r="J74" s="55"/>
      <c r="K74" s="114"/>
      <c r="L74" s="55"/>
      <c r="M74" s="71"/>
      <c r="N74" s="55"/>
      <c r="O74" s="55"/>
    </row>
    <row r="75" spans="1:15" s="125" customFormat="1" ht="127.5" x14ac:dyDescent="0.2">
      <c r="A75" s="157" t="s">
        <v>62</v>
      </c>
      <c r="B75" s="197" t="s">
        <v>250</v>
      </c>
      <c r="C75" s="156" t="s">
        <v>27</v>
      </c>
      <c r="D75" s="180">
        <v>1</v>
      </c>
      <c r="E75" s="113"/>
      <c r="F75" s="55"/>
      <c r="G75" s="114"/>
      <c r="H75" s="55"/>
      <c r="I75" s="114"/>
      <c r="J75" s="55"/>
      <c r="K75" s="114"/>
      <c r="L75" s="55"/>
      <c r="M75" s="114"/>
      <c r="N75" s="55"/>
      <c r="O75" s="55"/>
    </row>
    <row r="76" spans="1:15" s="125" customFormat="1" x14ac:dyDescent="0.2">
      <c r="A76" s="157" t="s">
        <v>63</v>
      </c>
      <c r="B76" s="119" t="s">
        <v>257</v>
      </c>
      <c r="C76" s="157" t="s">
        <v>55</v>
      </c>
      <c r="D76" s="159">
        <v>10</v>
      </c>
      <c r="E76" s="115"/>
      <c r="F76" s="120"/>
      <c r="G76" s="116"/>
      <c r="H76" s="70"/>
      <c r="I76" s="114"/>
      <c r="J76" s="55"/>
      <c r="K76" s="114"/>
      <c r="L76" s="55"/>
      <c r="M76" s="71"/>
      <c r="N76" s="55"/>
      <c r="O76" s="55"/>
    </row>
    <row r="77" spans="1:15" s="125" customFormat="1" x14ac:dyDescent="0.2">
      <c r="A77" s="157" t="s">
        <v>64</v>
      </c>
      <c r="B77" s="119" t="s">
        <v>258</v>
      </c>
      <c r="C77" s="157" t="s">
        <v>55</v>
      </c>
      <c r="D77" s="159">
        <v>2</v>
      </c>
      <c r="E77" s="115"/>
      <c r="F77" s="120"/>
      <c r="G77" s="116"/>
      <c r="H77" s="70"/>
      <c r="I77" s="114"/>
      <c r="J77" s="55"/>
      <c r="K77" s="114"/>
      <c r="L77" s="55"/>
      <c r="M77" s="71"/>
      <c r="N77" s="55"/>
      <c r="O77" s="55"/>
    </row>
    <row r="78" spans="1:15" s="125" customFormat="1" x14ac:dyDescent="0.2">
      <c r="A78" s="157" t="s">
        <v>65</v>
      </c>
      <c r="B78" s="119" t="s">
        <v>259</v>
      </c>
      <c r="C78" s="157" t="s">
        <v>55</v>
      </c>
      <c r="D78" s="159">
        <v>4</v>
      </c>
      <c r="E78" s="115"/>
      <c r="F78" s="120"/>
      <c r="G78" s="116"/>
      <c r="H78" s="70"/>
      <c r="I78" s="114"/>
      <c r="J78" s="55"/>
      <c r="K78" s="114"/>
      <c r="L78" s="55"/>
      <c r="M78" s="71"/>
      <c r="N78" s="55"/>
      <c r="O78" s="55"/>
    </row>
    <row r="79" spans="1:15" s="125" customFormat="1" x14ac:dyDescent="0.2">
      <c r="A79" s="157" t="s">
        <v>66</v>
      </c>
      <c r="B79" s="119" t="s">
        <v>260</v>
      </c>
      <c r="C79" s="157" t="s">
        <v>55</v>
      </c>
      <c r="D79" s="159">
        <v>10</v>
      </c>
      <c r="E79" s="115"/>
      <c r="F79" s="120"/>
      <c r="G79" s="116"/>
      <c r="H79" s="70"/>
      <c r="I79" s="114"/>
      <c r="J79" s="55"/>
      <c r="K79" s="114"/>
      <c r="L79" s="55"/>
      <c r="M79" s="71"/>
      <c r="N79" s="55"/>
      <c r="O79" s="55"/>
    </row>
    <row r="80" spans="1:15" s="125" customFormat="1" x14ac:dyDescent="0.2">
      <c r="A80" s="157" t="s">
        <v>67</v>
      </c>
      <c r="B80" s="119" t="s">
        <v>261</v>
      </c>
      <c r="C80" s="157" t="s">
        <v>55</v>
      </c>
      <c r="D80" s="159">
        <v>4</v>
      </c>
      <c r="E80" s="115"/>
      <c r="F80" s="120"/>
      <c r="G80" s="116"/>
      <c r="H80" s="70"/>
      <c r="I80" s="114"/>
      <c r="J80" s="55"/>
      <c r="K80" s="114"/>
      <c r="L80" s="55"/>
      <c r="M80" s="71"/>
      <c r="N80" s="55"/>
      <c r="O80" s="55"/>
    </row>
    <row r="81" spans="1:15" s="125" customFormat="1" ht="38.25" x14ac:dyDescent="0.2">
      <c r="A81" s="157" t="s">
        <v>68</v>
      </c>
      <c r="B81" s="179" t="s">
        <v>262</v>
      </c>
      <c r="C81" s="156" t="s">
        <v>27</v>
      </c>
      <c r="D81" s="195">
        <v>2</v>
      </c>
      <c r="E81" s="113"/>
      <c r="F81" s="120"/>
      <c r="G81" s="114"/>
      <c r="H81" s="70"/>
      <c r="I81" s="114"/>
      <c r="J81" s="55"/>
      <c r="K81" s="114"/>
      <c r="L81" s="55"/>
      <c r="M81" s="114"/>
      <c r="N81" s="55"/>
      <c r="O81" s="55"/>
    </row>
    <row r="82" spans="1:15" s="125" customFormat="1" ht="38.25" x14ac:dyDescent="0.2">
      <c r="A82" s="157" t="s">
        <v>69</v>
      </c>
      <c r="B82" s="119" t="s">
        <v>263</v>
      </c>
      <c r="C82" s="157" t="s">
        <v>55</v>
      </c>
      <c r="D82" s="159">
        <v>10</v>
      </c>
      <c r="E82" s="113"/>
      <c r="F82" s="120"/>
      <c r="G82" s="114"/>
      <c r="H82" s="70"/>
      <c r="I82" s="114"/>
      <c r="J82" s="55"/>
      <c r="K82" s="114"/>
      <c r="L82" s="55"/>
      <c r="M82" s="114"/>
      <c r="N82" s="55"/>
      <c r="O82" s="55"/>
    </row>
    <row r="83" spans="1:15" s="125" customFormat="1" x14ac:dyDescent="0.2">
      <c r="A83" s="157" t="s">
        <v>70</v>
      </c>
      <c r="B83" s="119" t="s">
        <v>264</v>
      </c>
      <c r="C83" s="157" t="s">
        <v>55</v>
      </c>
      <c r="D83" s="159">
        <v>1</v>
      </c>
      <c r="E83" s="115"/>
      <c r="F83" s="120"/>
      <c r="G83" s="116"/>
      <c r="H83" s="70"/>
      <c r="I83" s="114"/>
      <c r="J83" s="55"/>
      <c r="K83" s="114"/>
      <c r="L83" s="55"/>
      <c r="M83" s="71"/>
      <c r="N83" s="55"/>
      <c r="O83" s="55"/>
    </row>
    <row r="84" spans="1:15" s="125" customFormat="1" x14ac:dyDescent="0.2">
      <c r="A84" s="157" t="s">
        <v>71</v>
      </c>
      <c r="B84" s="119" t="s">
        <v>265</v>
      </c>
      <c r="C84" s="157" t="s">
        <v>55</v>
      </c>
      <c r="D84" s="159">
        <v>10</v>
      </c>
      <c r="E84" s="115"/>
      <c r="F84" s="120"/>
      <c r="G84" s="116"/>
      <c r="H84" s="70"/>
      <c r="I84" s="114"/>
      <c r="J84" s="55"/>
      <c r="K84" s="114"/>
      <c r="L84" s="55"/>
      <c r="M84" s="71"/>
      <c r="N84" s="55"/>
      <c r="O84" s="55"/>
    </row>
    <row r="85" spans="1:15" s="125" customFormat="1" x14ac:dyDescent="0.2">
      <c r="A85" s="157" t="s">
        <v>166</v>
      </c>
      <c r="B85" s="179" t="s">
        <v>266</v>
      </c>
      <c r="C85" s="157" t="s">
        <v>55</v>
      </c>
      <c r="D85" s="159">
        <v>1</v>
      </c>
      <c r="E85" s="115"/>
      <c r="F85" s="120"/>
      <c r="G85" s="116"/>
      <c r="H85" s="70"/>
      <c r="I85" s="114"/>
      <c r="J85" s="55"/>
      <c r="K85" s="114"/>
      <c r="L85" s="55"/>
      <c r="M85" s="114"/>
      <c r="N85" s="55"/>
      <c r="O85" s="55"/>
    </row>
    <row r="86" spans="1:15" s="125" customFormat="1" x14ac:dyDescent="0.2">
      <c r="A86" s="157" t="s">
        <v>167</v>
      </c>
      <c r="B86" s="179" t="s">
        <v>267</v>
      </c>
      <c r="C86" s="157" t="s">
        <v>55</v>
      </c>
      <c r="D86" s="195">
        <v>1</v>
      </c>
      <c r="E86" s="115"/>
      <c r="F86" s="120"/>
      <c r="G86" s="116"/>
      <c r="H86" s="70"/>
      <c r="I86" s="114"/>
      <c r="J86" s="55"/>
      <c r="K86" s="114"/>
      <c r="L86" s="55"/>
      <c r="M86" s="114"/>
      <c r="N86" s="55"/>
      <c r="O86" s="55"/>
    </row>
    <row r="87" spans="1:15" s="125" customFormat="1" x14ac:dyDescent="0.2">
      <c r="A87" s="157" t="s">
        <v>168</v>
      </c>
      <c r="B87" s="179" t="s">
        <v>268</v>
      </c>
      <c r="C87" s="157" t="s">
        <v>55</v>
      </c>
      <c r="D87" s="195">
        <v>1</v>
      </c>
      <c r="E87" s="115"/>
      <c r="F87" s="120"/>
      <c r="G87" s="116"/>
      <c r="H87" s="70"/>
      <c r="I87" s="114"/>
      <c r="J87" s="55"/>
      <c r="K87" s="114"/>
      <c r="L87" s="55"/>
      <c r="M87" s="114"/>
      <c r="N87" s="55"/>
      <c r="O87" s="55"/>
    </row>
    <row r="88" spans="1:15" s="125" customFormat="1" ht="14.25" x14ac:dyDescent="0.2">
      <c r="A88" s="157" t="s">
        <v>169</v>
      </c>
      <c r="B88" s="179" t="s">
        <v>269</v>
      </c>
      <c r="C88" s="157" t="s">
        <v>55</v>
      </c>
      <c r="D88" s="196">
        <v>2</v>
      </c>
      <c r="E88" s="115"/>
      <c r="F88" s="120"/>
      <c r="G88" s="116"/>
      <c r="H88" s="70"/>
      <c r="I88" s="114"/>
      <c r="J88" s="55"/>
      <c r="K88" s="114"/>
      <c r="L88" s="55"/>
      <c r="M88" s="114"/>
      <c r="N88" s="55"/>
      <c r="O88" s="55"/>
    </row>
    <row r="89" spans="1:15" s="125" customFormat="1" ht="38.25" x14ac:dyDescent="0.2">
      <c r="A89" s="157" t="s">
        <v>170</v>
      </c>
      <c r="B89" s="172" t="s">
        <v>226</v>
      </c>
      <c r="C89" s="157" t="s">
        <v>55</v>
      </c>
      <c r="D89" s="156">
        <v>10</v>
      </c>
      <c r="E89" s="113"/>
      <c r="F89" s="120"/>
      <c r="G89" s="114"/>
      <c r="H89" s="55"/>
      <c r="I89" s="114"/>
      <c r="J89" s="55"/>
      <c r="K89" s="114"/>
      <c r="L89" s="55"/>
      <c r="M89" s="114"/>
      <c r="N89" s="55"/>
      <c r="O89" s="55"/>
    </row>
    <row r="90" spans="1:15" s="72" customFormat="1" x14ac:dyDescent="0.2">
      <c r="A90" s="157" t="s">
        <v>171</v>
      </c>
      <c r="B90" s="179" t="s">
        <v>182</v>
      </c>
      <c r="C90" s="156" t="s">
        <v>49</v>
      </c>
      <c r="D90" s="175">
        <f>SUM(D72:D74)</f>
        <v>438.5</v>
      </c>
      <c r="E90" s="115"/>
      <c r="F90" s="120"/>
      <c r="G90" s="116"/>
      <c r="H90" s="70"/>
      <c r="I90" s="114"/>
      <c r="J90" s="55"/>
      <c r="K90" s="114"/>
      <c r="L90" s="55"/>
      <c r="M90" s="114"/>
      <c r="N90" s="55"/>
      <c r="O90" s="55"/>
    </row>
    <row r="91" spans="1:15" s="125" customFormat="1" x14ac:dyDescent="0.2">
      <c r="A91" s="157" t="s">
        <v>172</v>
      </c>
      <c r="B91" s="184" t="s">
        <v>181</v>
      </c>
      <c r="C91" s="156" t="s">
        <v>49</v>
      </c>
      <c r="D91" s="175">
        <f>D90</f>
        <v>438.5</v>
      </c>
      <c r="E91" s="113"/>
      <c r="F91" s="120"/>
      <c r="G91" s="114"/>
      <c r="H91" s="70"/>
      <c r="I91" s="114"/>
      <c r="J91" s="55"/>
      <c r="K91" s="114"/>
      <c r="L91" s="55"/>
      <c r="M91" s="114"/>
      <c r="N91" s="55"/>
      <c r="O91" s="55"/>
    </row>
    <row r="92" spans="1:15" s="125" customFormat="1" x14ac:dyDescent="0.2">
      <c r="A92" s="157" t="s">
        <v>173</v>
      </c>
      <c r="B92" s="172" t="s">
        <v>251</v>
      </c>
      <c r="C92" s="157" t="s">
        <v>55</v>
      </c>
      <c r="D92" s="193">
        <v>10</v>
      </c>
      <c r="E92" s="69"/>
      <c r="F92" s="120"/>
      <c r="G92" s="71"/>
      <c r="H92" s="70"/>
      <c r="I92" s="71"/>
      <c r="J92" s="70"/>
      <c r="K92" s="71"/>
      <c r="L92" s="70"/>
      <c r="M92" s="71"/>
      <c r="N92" s="70"/>
      <c r="O92" s="70"/>
    </row>
    <row r="93" spans="1:15" s="72" customFormat="1" x14ac:dyDescent="0.2">
      <c r="A93" s="157" t="s">
        <v>174</v>
      </c>
      <c r="B93" s="172" t="s">
        <v>58</v>
      </c>
      <c r="C93" s="157" t="s">
        <v>55</v>
      </c>
      <c r="D93" s="193">
        <f>D75</f>
        <v>1</v>
      </c>
      <c r="E93" s="113"/>
      <c r="F93" s="120"/>
      <c r="G93" s="114"/>
      <c r="H93" s="55"/>
      <c r="I93" s="114"/>
      <c r="J93" s="55"/>
      <c r="K93" s="114"/>
      <c r="L93" s="55"/>
      <c r="M93" s="114"/>
      <c r="N93" s="55"/>
      <c r="O93" s="55"/>
    </row>
    <row r="94" spans="1:15" s="72" customFormat="1" ht="51" x14ac:dyDescent="0.2">
      <c r="A94" s="157" t="s">
        <v>175</v>
      </c>
      <c r="B94" s="132" t="s">
        <v>53</v>
      </c>
      <c r="C94" s="124" t="s">
        <v>108</v>
      </c>
      <c r="D94" s="124">
        <v>8</v>
      </c>
      <c r="E94" s="113"/>
      <c r="F94" s="120"/>
      <c r="G94" s="114"/>
      <c r="H94" s="55"/>
      <c r="I94" s="114"/>
      <c r="J94" s="55"/>
      <c r="K94" s="114"/>
      <c r="L94" s="55"/>
      <c r="M94" s="114"/>
      <c r="N94" s="55"/>
      <c r="O94" s="55"/>
    </row>
    <row r="95" spans="1:15" s="72" customFormat="1" ht="25.5" x14ac:dyDescent="0.2">
      <c r="A95" s="157" t="s">
        <v>176</v>
      </c>
      <c r="B95" s="172" t="s">
        <v>252</v>
      </c>
      <c r="C95" s="156" t="s">
        <v>54</v>
      </c>
      <c r="D95" s="156">
        <v>1</v>
      </c>
      <c r="E95" s="113"/>
      <c r="F95" s="120"/>
      <c r="G95" s="114"/>
      <c r="H95" s="70"/>
      <c r="I95" s="114"/>
      <c r="J95" s="55"/>
      <c r="K95" s="114"/>
      <c r="L95" s="55"/>
      <c r="M95" s="114"/>
      <c r="N95" s="55"/>
      <c r="O95" s="55"/>
    </row>
    <row r="96" spans="1:15" s="72" customFormat="1" ht="25.5" x14ac:dyDescent="0.2">
      <c r="A96" s="157" t="s">
        <v>177</v>
      </c>
      <c r="B96" s="172" t="s">
        <v>180</v>
      </c>
      <c r="C96" s="157" t="s">
        <v>55</v>
      </c>
      <c r="D96" s="156">
        <v>27</v>
      </c>
      <c r="E96" s="113"/>
      <c r="F96" s="120"/>
      <c r="G96" s="114"/>
      <c r="H96" s="70"/>
      <c r="I96" s="114"/>
      <c r="J96" s="55"/>
      <c r="K96" s="114"/>
      <c r="L96" s="55"/>
      <c r="M96" s="114"/>
      <c r="N96" s="55"/>
      <c r="O96" s="55"/>
    </row>
    <row r="97" spans="1:18" s="110" customFormat="1" x14ac:dyDescent="0.2">
      <c r="A97" s="127"/>
      <c r="B97" s="128"/>
      <c r="C97" s="126"/>
      <c r="D97" s="129"/>
      <c r="E97" s="113"/>
      <c r="F97" s="120"/>
      <c r="G97" s="116"/>
      <c r="H97" s="70"/>
      <c r="I97" s="114"/>
      <c r="J97" s="55"/>
      <c r="K97" s="114"/>
      <c r="L97" s="55"/>
      <c r="M97" s="114"/>
      <c r="N97" s="55"/>
      <c r="O97" s="55"/>
    </row>
    <row r="98" spans="1:18" s="33" customFormat="1" x14ac:dyDescent="0.2">
      <c r="A98" s="34"/>
      <c r="B98" s="22" t="s">
        <v>0</v>
      </c>
      <c r="C98" s="35"/>
      <c r="D98" s="34"/>
      <c r="E98" s="36"/>
      <c r="F98" s="37"/>
      <c r="G98" s="39"/>
      <c r="H98" s="38"/>
      <c r="I98" s="39"/>
      <c r="J98" s="38"/>
      <c r="K98" s="39">
        <f>SUM(K11:K97)</f>
        <v>0</v>
      </c>
      <c r="L98" s="38">
        <f>SUM(L11:L97)</f>
        <v>0</v>
      </c>
      <c r="M98" s="39">
        <f>SUM(M11:M97)</f>
        <v>0</v>
      </c>
      <c r="N98" s="38">
        <f>SUM(N11:N97)</f>
        <v>0</v>
      </c>
      <c r="O98" s="56">
        <f>SUM(O11:O97)</f>
        <v>0</v>
      </c>
    </row>
    <row r="99" spans="1:18" x14ac:dyDescent="0.2">
      <c r="J99" s="15" t="s">
        <v>339</v>
      </c>
      <c r="K99" s="14"/>
      <c r="L99" s="14"/>
      <c r="M99" s="14">
        <f>M98*5%</f>
        <v>0</v>
      </c>
      <c r="N99" s="14"/>
      <c r="O99" s="40">
        <f>M99</f>
        <v>0</v>
      </c>
    </row>
    <row r="100" spans="1:18" x14ac:dyDescent="0.2">
      <c r="J100" s="15" t="s">
        <v>19</v>
      </c>
      <c r="K100" s="41">
        <f>SUM(K98:K99)</f>
        <v>0</v>
      </c>
      <c r="L100" s="41">
        <f>SUM(L98:L99)</f>
        <v>0</v>
      </c>
      <c r="M100" s="41">
        <f>SUM(M98:M99)</f>
        <v>0</v>
      </c>
      <c r="N100" s="41">
        <f>SUM(N98:N99)</f>
        <v>0</v>
      </c>
      <c r="O100" s="42">
        <f>SUM(O98:O99)</f>
        <v>0</v>
      </c>
    </row>
    <row r="101" spans="1:18" x14ac:dyDescent="0.2">
      <c r="J101" s="15"/>
      <c r="K101" s="57"/>
      <c r="L101" s="57"/>
      <c r="M101" s="57"/>
      <c r="N101" s="57"/>
      <c r="O101" s="58"/>
    </row>
    <row r="102" spans="1:18" s="4" customFormat="1" x14ac:dyDescent="0.2">
      <c r="A102" s="3"/>
      <c r="B102" s="43" t="s">
        <v>25</v>
      </c>
      <c r="C102" s="2"/>
      <c r="D102" s="3"/>
      <c r="E102" s="44"/>
      <c r="G102" s="5"/>
      <c r="H102" s="5"/>
      <c r="I102" s="5"/>
      <c r="J102" s="5"/>
      <c r="K102" s="5"/>
      <c r="L102" s="5"/>
      <c r="M102" s="5"/>
      <c r="N102" s="5"/>
      <c r="O102" s="6"/>
      <c r="P102" s="6"/>
      <c r="Q102" s="6"/>
      <c r="R102" s="6"/>
    </row>
    <row r="103" spans="1:18" s="4" customFormat="1" x14ac:dyDescent="0.2">
      <c r="A103" s="3"/>
      <c r="B103" s="1"/>
      <c r="C103" s="2"/>
      <c r="D103" s="3"/>
      <c r="E103" s="44"/>
      <c r="G103" s="5"/>
      <c r="H103" s="5"/>
      <c r="I103" s="5"/>
      <c r="J103" s="5"/>
      <c r="K103" s="5"/>
      <c r="L103" s="5"/>
      <c r="M103" s="5"/>
      <c r="N103" s="5"/>
      <c r="O103" s="6"/>
      <c r="P103" s="6"/>
      <c r="Q103" s="6"/>
      <c r="R103" s="6"/>
    </row>
    <row r="104" spans="1:18" s="4" customFormat="1" x14ac:dyDescent="0.2">
      <c r="A104" s="3"/>
      <c r="B104" s="43" t="s">
        <v>26</v>
      </c>
      <c r="C104" s="2"/>
      <c r="D104" s="3"/>
      <c r="E104" s="44"/>
      <c r="G104" s="5"/>
      <c r="H104" s="5"/>
      <c r="I104" s="5"/>
      <c r="J104" s="5"/>
      <c r="K104" s="5"/>
      <c r="L104" s="5"/>
      <c r="M104" s="5"/>
      <c r="N104" s="5"/>
      <c r="O104" s="6"/>
      <c r="P104" s="6"/>
      <c r="Q104" s="6"/>
      <c r="R104" s="6"/>
    </row>
    <row r="105" spans="1:18" s="4" customFormat="1" x14ac:dyDescent="0.2">
      <c r="A105" s="3"/>
      <c r="B105" s="1"/>
      <c r="C105" s="2"/>
      <c r="D105" s="3"/>
      <c r="E105" s="44"/>
      <c r="G105" s="5"/>
      <c r="H105" s="5"/>
      <c r="I105" s="5"/>
      <c r="J105" s="5"/>
      <c r="K105" s="5"/>
      <c r="L105" s="5"/>
      <c r="M105" s="5"/>
      <c r="N105" s="5"/>
      <c r="O105" s="6"/>
      <c r="P105" s="6"/>
      <c r="Q105" s="6"/>
      <c r="R105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1811023622047245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1-2&amp;"Arial,Bold"&amp;UŪDENSAPGĀDE Ū1 UN PAŠTECES KANALIZĀCIJA K1 LIEPU IELĀ (K1 posmā no K1-40 (neieskaitot) līdz K1-49;                                    Ū1 posmā no Li-1 līdz Li-13 ).</oddHeader>
    <oddFooter>&amp;C&amp;8&amp;P</oddFooter>
  </headerFooter>
  <rowBreaks count="8" manualBreakCount="8">
    <brk id="15" max="14" man="1"/>
    <brk id="24" max="14" man="1"/>
    <brk id="33" max="14" man="1"/>
    <brk id="42" max="14" man="1"/>
    <brk id="48" max="14" man="1"/>
    <brk id="58" max="14" man="1"/>
    <brk id="70" max="14" man="1"/>
    <brk id="82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zoomScaleSheetLayoutView="100" workbookViewId="0">
      <selection activeCell="P9" sqref="P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O63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24" t="s">
        <v>72</v>
      </c>
      <c r="B12" s="132" t="s">
        <v>270</v>
      </c>
      <c r="C12" s="133" t="s">
        <v>49</v>
      </c>
      <c r="D12" s="134">
        <v>350.7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24" t="s">
        <v>73</v>
      </c>
      <c r="B13" s="172" t="s">
        <v>200</v>
      </c>
      <c r="C13" s="133" t="s">
        <v>96</v>
      </c>
      <c r="D13" s="134">
        <v>40.4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24" t="s">
        <v>74</v>
      </c>
      <c r="B14" s="172" t="s">
        <v>207</v>
      </c>
      <c r="C14" s="133" t="s">
        <v>96</v>
      </c>
      <c r="D14" s="156">
        <v>438.5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24" t="s">
        <v>75</v>
      </c>
      <c r="B15" s="172" t="s">
        <v>208</v>
      </c>
      <c r="C15" s="133" t="s">
        <v>96</v>
      </c>
      <c r="D15" s="156">
        <v>57.3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63.75" x14ac:dyDescent="0.2">
      <c r="A16" s="124" t="s">
        <v>76</v>
      </c>
      <c r="B16" s="172" t="s">
        <v>201</v>
      </c>
      <c r="C16" s="133" t="s">
        <v>96</v>
      </c>
      <c r="D16" s="134">
        <f>D13</f>
        <v>40.4</v>
      </c>
      <c r="E16" s="69"/>
      <c r="F16" s="70"/>
      <c r="G16" s="71"/>
      <c r="H16" s="70"/>
      <c r="I16" s="71"/>
      <c r="J16" s="70"/>
      <c r="K16" s="71"/>
      <c r="L16" s="70"/>
      <c r="M16" s="71"/>
      <c r="N16" s="70"/>
      <c r="O16" s="70"/>
    </row>
    <row r="17" spans="1:17" s="72" customFormat="1" ht="38.25" x14ac:dyDescent="0.2">
      <c r="A17" s="124" t="s">
        <v>112</v>
      </c>
      <c r="B17" s="172" t="s">
        <v>209</v>
      </c>
      <c r="C17" s="133" t="s">
        <v>96</v>
      </c>
      <c r="D17" s="156">
        <f>D14</f>
        <v>438.5</v>
      </c>
      <c r="E17" s="113"/>
      <c r="F17" s="70"/>
      <c r="G17" s="114"/>
      <c r="H17" s="70"/>
      <c r="I17" s="114"/>
      <c r="J17" s="55"/>
      <c r="K17" s="114"/>
      <c r="L17" s="55"/>
      <c r="M17" s="114"/>
      <c r="N17" s="55"/>
      <c r="O17" s="55"/>
    </row>
    <row r="18" spans="1:17" s="72" customFormat="1" ht="51" x14ac:dyDescent="0.2">
      <c r="A18" s="124" t="s">
        <v>113</v>
      </c>
      <c r="B18" s="172" t="s">
        <v>210</v>
      </c>
      <c r="C18" s="133" t="s">
        <v>96</v>
      </c>
      <c r="D18" s="156">
        <f>D15</f>
        <v>57.3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7" s="72" customFormat="1" ht="76.5" x14ac:dyDescent="0.2">
      <c r="A19" s="124" t="s">
        <v>114</v>
      </c>
      <c r="B19" s="132" t="s">
        <v>50</v>
      </c>
      <c r="C19" s="133" t="s">
        <v>49</v>
      </c>
      <c r="D19" s="134">
        <v>246.5</v>
      </c>
      <c r="E19" s="113"/>
      <c r="F19" s="70"/>
      <c r="G19" s="114"/>
      <c r="H19" s="55"/>
      <c r="I19" s="114"/>
      <c r="J19" s="55"/>
      <c r="K19" s="114"/>
      <c r="L19" s="55"/>
      <c r="M19" s="114"/>
      <c r="N19" s="55"/>
      <c r="O19" s="55"/>
    </row>
    <row r="20" spans="1:17" s="72" customFormat="1" ht="38.25" x14ac:dyDescent="0.2">
      <c r="A20" s="124" t="s">
        <v>115</v>
      </c>
      <c r="B20" s="132" t="s">
        <v>202</v>
      </c>
      <c r="C20" s="133" t="s">
        <v>51</v>
      </c>
      <c r="D20" s="173">
        <f>(342.4*1*0.15)</f>
        <v>51.359999999999992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</row>
    <row r="21" spans="1:17" s="72" customFormat="1" ht="38.25" x14ac:dyDescent="0.2">
      <c r="A21" s="124" t="s">
        <v>116</v>
      </c>
      <c r="B21" s="132" t="s">
        <v>203</v>
      </c>
      <c r="C21" s="133" t="s">
        <v>51</v>
      </c>
      <c r="D21" s="173">
        <f>342.4*0.32</f>
        <v>109.568</v>
      </c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</row>
    <row r="22" spans="1:17" s="72" customFormat="1" x14ac:dyDescent="0.2">
      <c r="A22" s="124" t="s">
        <v>117</v>
      </c>
      <c r="B22" s="132" t="s">
        <v>52</v>
      </c>
      <c r="C22" s="133" t="s">
        <v>178</v>
      </c>
      <c r="D22" s="135">
        <v>1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</row>
    <row r="23" spans="1:17" s="72" customFormat="1" x14ac:dyDescent="0.2">
      <c r="A23" s="124"/>
      <c r="B23" s="174" t="s">
        <v>204</v>
      </c>
      <c r="C23" s="174"/>
      <c r="D23" s="174"/>
      <c r="E23" s="115"/>
      <c r="F23" s="70"/>
      <c r="G23" s="116"/>
      <c r="H23" s="55"/>
      <c r="I23" s="114"/>
      <c r="J23" s="55"/>
      <c r="K23" s="114"/>
      <c r="L23" s="55"/>
      <c r="M23" s="71"/>
      <c r="N23" s="55"/>
      <c r="O23" s="55"/>
    </row>
    <row r="24" spans="1:17" s="72" customFormat="1" ht="51" x14ac:dyDescent="0.2">
      <c r="A24" s="124" t="s">
        <v>118</v>
      </c>
      <c r="B24" s="132" t="s">
        <v>271</v>
      </c>
      <c r="C24" s="133" t="s">
        <v>49</v>
      </c>
      <c r="D24" s="134">
        <v>38.9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</row>
    <row r="25" spans="1:17" s="72" customFormat="1" ht="25.5" x14ac:dyDescent="0.2">
      <c r="A25" s="124" t="s">
        <v>120</v>
      </c>
      <c r="B25" s="172" t="s">
        <v>207</v>
      </c>
      <c r="C25" s="133" t="s">
        <v>96</v>
      </c>
      <c r="D25" s="156">
        <v>25.1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Q25" s="160"/>
    </row>
    <row r="26" spans="1:17" s="161" customFormat="1" ht="25.5" x14ac:dyDescent="0.2">
      <c r="A26" s="124" t="s">
        <v>121</v>
      </c>
      <c r="B26" s="172" t="s">
        <v>208</v>
      </c>
      <c r="C26" s="133" t="s">
        <v>96</v>
      </c>
      <c r="D26" s="156">
        <v>33.5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</row>
    <row r="27" spans="1:17" s="72" customFormat="1" ht="38.25" x14ac:dyDescent="0.2">
      <c r="A27" s="124" t="s">
        <v>122</v>
      </c>
      <c r="B27" s="172" t="s">
        <v>209</v>
      </c>
      <c r="C27" s="133" t="s">
        <v>96</v>
      </c>
      <c r="D27" s="156">
        <f>D25</f>
        <v>25.1</v>
      </c>
      <c r="E27" s="113"/>
      <c r="F27" s="70"/>
      <c r="G27" s="114"/>
      <c r="H27" s="70"/>
      <c r="I27" s="114"/>
      <c r="J27" s="55"/>
      <c r="K27" s="114"/>
      <c r="L27" s="55"/>
      <c r="M27" s="114"/>
      <c r="N27" s="55"/>
      <c r="O27" s="55"/>
      <c r="P27" s="6"/>
    </row>
    <row r="28" spans="1:17" s="72" customFormat="1" ht="51" x14ac:dyDescent="0.2">
      <c r="A28" s="124" t="s">
        <v>123</v>
      </c>
      <c r="B28" s="172" t="s">
        <v>210</v>
      </c>
      <c r="C28" s="133" t="s">
        <v>96</v>
      </c>
      <c r="D28" s="156">
        <f>D26</f>
        <v>33.5</v>
      </c>
      <c r="E28" s="69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7" s="72" customFormat="1" ht="38.25" x14ac:dyDescent="0.2">
      <c r="A29" s="124" t="s">
        <v>124</v>
      </c>
      <c r="B29" s="132" t="s">
        <v>202</v>
      </c>
      <c r="C29" s="133" t="s">
        <v>51</v>
      </c>
      <c r="D29" s="173">
        <f>(38.9*0.96*0.15)</f>
        <v>5.6015999999999986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</row>
    <row r="30" spans="1:17" s="72" customFormat="1" ht="38.25" x14ac:dyDescent="0.2">
      <c r="A30" s="124" t="s">
        <v>125</v>
      </c>
      <c r="B30" s="132" t="s">
        <v>203</v>
      </c>
      <c r="C30" s="133" t="s">
        <v>51</v>
      </c>
      <c r="D30" s="173">
        <f>38.9*0.28</f>
        <v>10.892000000000001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7" s="72" customFormat="1" ht="25.5" x14ac:dyDescent="0.2">
      <c r="A31" s="171">
        <v>2</v>
      </c>
      <c r="B31" s="130" t="s">
        <v>97</v>
      </c>
      <c r="C31" s="131"/>
      <c r="D31" s="131"/>
      <c r="E31" s="158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7" s="72" customFormat="1" ht="51" x14ac:dyDescent="0.2">
      <c r="A32" s="123" t="s">
        <v>77</v>
      </c>
      <c r="B32" s="136" t="s">
        <v>179</v>
      </c>
      <c r="C32" s="137" t="s">
        <v>49</v>
      </c>
      <c r="D32" s="138">
        <v>95.9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</row>
    <row r="33" spans="1:15" s="72" customFormat="1" ht="51" x14ac:dyDescent="0.2">
      <c r="A33" s="123" t="s">
        <v>78</v>
      </c>
      <c r="B33" s="136" t="s">
        <v>213</v>
      </c>
      <c r="C33" s="137" t="s">
        <v>49</v>
      </c>
      <c r="D33" s="138">
        <v>154.1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</row>
    <row r="34" spans="1:15" s="72" customFormat="1" ht="51" x14ac:dyDescent="0.2">
      <c r="A34" s="123" t="s">
        <v>79</v>
      </c>
      <c r="B34" s="136" t="s">
        <v>185</v>
      </c>
      <c r="C34" s="137" t="s">
        <v>49</v>
      </c>
      <c r="D34" s="138">
        <v>100.7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</row>
    <row r="35" spans="1:15" s="72" customFormat="1" ht="51" x14ac:dyDescent="0.2">
      <c r="A35" s="123" t="s">
        <v>80</v>
      </c>
      <c r="B35" s="136" t="s">
        <v>102</v>
      </c>
      <c r="C35" s="137" t="s">
        <v>49</v>
      </c>
      <c r="D35" s="138">
        <v>38.9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</row>
    <row r="36" spans="1:15" s="72" customFormat="1" ht="51" x14ac:dyDescent="0.2">
      <c r="A36" s="123" t="s">
        <v>81</v>
      </c>
      <c r="B36" s="179" t="s">
        <v>243</v>
      </c>
      <c r="C36" s="156" t="s">
        <v>27</v>
      </c>
      <c r="D36" s="180">
        <v>6</v>
      </c>
      <c r="E36" s="113"/>
      <c r="F36" s="120"/>
      <c r="G36" s="114"/>
      <c r="H36" s="70"/>
      <c r="I36" s="114"/>
      <c r="J36" s="55"/>
      <c r="K36" s="114"/>
      <c r="L36" s="55"/>
      <c r="M36" s="114"/>
      <c r="N36" s="55"/>
      <c r="O36" s="55"/>
    </row>
    <row r="37" spans="1:15" s="72" customFormat="1" ht="51" x14ac:dyDescent="0.2">
      <c r="A37" s="123" t="s">
        <v>82</v>
      </c>
      <c r="B37" s="179" t="s">
        <v>244</v>
      </c>
      <c r="C37" s="156" t="s">
        <v>27</v>
      </c>
      <c r="D37" s="180">
        <v>4</v>
      </c>
      <c r="E37" s="113"/>
      <c r="F37" s="120"/>
      <c r="G37" s="114"/>
      <c r="H37" s="70"/>
      <c r="I37" s="114"/>
      <c r="J37" s="55"/>
      <c r="K37" s="114"/>
      <c r="L37" s="55"/>
      <c r="M37" s="114"/>
      <c r="N37" s="55"/>
      <c r="O37" s="55"/>
    </row>
    <row r="38" spans="1:15" s="72" customFormat="1" ht="102" x14ac:dyDescent="0.2">
      <c r="A38" s="123" t="s">
        <v>83</v>
      </c>
      <c r="B38" s="139" t="s">
        <v>103</v>
      </c>
      <c r="C38" s="156" t="s">
        <v>27</v>
      </c>
      <c r="D38" s="141">
        <v>5</v>
      </c>
      <c r="E38" s="122"/>
      <c r="F38" s="55"/>
      <c r="G38" s="114"/>
      <c r="H38" s="55"/>
      <c r="I38" s="114"/>
      <c r="J38" s="55"/>
      <c r="K38" s="114"/>
      <c r="L38" s="55"/>
      <c r="M38" s="71"/>
      <c r="N38" s="55"/>
      <c r="O38" s="55"/>
    </row>
    <row r="39" spans="1:15" s="72" customFormat="1" ht="102" x14ac:dyDescent="0.2">
      <c r="A39" s="123" t="s">
        <v>84</v>
      </c>
      <c r="B39" s="142" t="s">
        <v>220</v>
      </c>
      <c r="C39" s="156" t="s">
        <v>27</v>
      </c>
      <c r="D39" s="143">
        <v>6</v>
      </c>
      <c r="E39" s="113"/>
      <c r="F39" s="55"/>
      <c r="G39" s="114"/>
      <c r="H39" s="55"/>
      <c r="I39" s="114"/>
      <c r="J39" s="55"/>
      <c r="K39" s="114"/>
      <c r="L39" s="55"/>
      <c r="M39" s="114"/>
      <c r="N39" s="55"/>
      <c r="O39" s="55"/>
    </row>
    <row r="40" spans="1:15" s="72" customFormat="1" ht="102" x14ac:dyDescent="0.2">
      <c r="A40" s="123" t="s">
        <v>85</v>
      </c>
      <c r="B40" s="142" t="s">
        <v>246</v>
      </c>
      <c r="C40" s="156" t="s">
        <v>27</v>
      </c>
      <c r="D40" s="143">
        <v>4</v>
      </c>
      <c r="E40" s="113"/>
      <c r="F40" s="55"/>
      <c r="G40" s="114"/>
      <c r="H40" s="55"/>
      <c r="I40" s="114"/>
      <c r="J40" s="55"/>
      <c r="K40" s="114"/>
      <c r="L40" s="55"/>
      <c r="M40" s="114"/>
      <c r="N40" s="55"/>
      <c r="O40" s="55"/>
    </row>
    <row r="41" spans="1:15" s="72" customFormat="1" ht="25.5" x14ac:dyDescent="0.2">
      <c r="A41" s="123" t="s">
        <v>86</v>
      </c>
      <c r="B41" s="144" t="s">
        <v>163</v>
      </c>
      <c r="C41" s="156" t="s">
        <v>55</v>
      </c>
      <c r="D41" s="143">
        <v>30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</row>
    <row r="42" spans="1:15" s="72" customFormat="1" ht="25.5" x14ac:dyDescent="0.2">
      <c r="A42" s="123" t="s">
        <v>87</v>
      </c>
      <c r="B42" s="144" t="s">
        <v>164</v>
      </c>
      <c r="C42" s="156" t="s">
        <v>55</v>
      </c>
      <c r="D42" s="143">
        <v>15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</row>
    <row r="43" spans="1:15" s="72" customFormat="1" ht="25.5" x14ac:dyDescent="0.2">
      <c r="A43" s="123" t="s">
        <v>88</v>
      </c>
      <c r="B43" s="144" t="s">
        <v>165</v>
      </c>
      <c r="C43" s="156" t="s">
        <v>55</v>
      </c>
      <c r="D43" s="148">
        <v>10</v>
      </c>
      <c r="E43" s="117"/>
      <c r="F43" s="55"/>
      <c r="G43" s="118"/>
      <c r="H43" s="70"/>
      <c r="I43" s="71"/>
      <c r="J43" s="70"/>
      <c r="K43" s="71"/>
      <c r="L43" s="70"/>
      <c r="M43" s="71"/>
      <c r="N43" s="70"/>
      <c r="O43" s="70"/>
    </row>
    <row r="44" spans="1:15" s="72" customFormat="1" x14ac:dyDescent="0.2">
      <c r="A44" s="157"/>
      <c r="B44" s="198" t="s">
        <v>254</v>
      </c>
      <c r="C44" s="199"/>
      <c r="D44" s="200"/>
      <c r="E44" s="113"/>
      <c r="F44" s="70"/>
      <c r="G44" s="114"/>
      <c r="H44" s="70"/>
      <c r="I44" s="114"/>
      <c r="J44" s="55"/>
      <c r="K44" s="114"/>
      <c r="L44" s="55"/>
      <c r="M44" s="114"/>
      <c r="N44" s="55"/>
      <c r="O44" s="55"/>
    </row>
    <row r="45" spans="1:15" s="72" customFormat="1" x14ac:dyDescent="0.2">
      <c r="A45" s="157" t="s">
        <v>89</v>
      </c>
      <c r="B45" s="142" t="s">
        <v>159</v>
      </c>
      <c r="C45" s="157" t="s">
        <v>55</v>
      </c>
      <c r="D45" s="148">
        <v>5</v>
      </c>
      <c r="E45" s="115"/>
      <c r="F45" s="120"/>
      <c r="G45" s="116"/>
      <c r="H45" s="70"/>
      <c r="I45" s="114"/>
      <c r="J45" s="55"/>
      <c r="K45" s="114"/>
      <c r="L45" s="55"/>
      <c r="M45" s="114"/>
      <c r="N45" s="55"/>
      <c r="O45" s="55"/>
    </row>
    <row r="46" spans="1:15" s="72" customFormat="1" ht="27" x14ac:dyDescent="0.2">
      <c r="A46" s="157" t="s">
        <v>90</v>
      </c>
      <c r="B46" s="144" t="s">
        <v>255</v>
      </c>
      <c r="C46" s="157" t="s">
        <v>55</v>
      </c>
      <c r="D46" s="148">
        <v>5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5" s="72" customFormat="1" ht="27" x14ac:dyDescent="0.2">
      <c r="A47" s="157" t="s">
        <v>91</v>
      </c>
      <c r="B47" s="144" t="s">
        <v>160</v>
      </c>
      <c r="C47" s="157" t="s">
        <v>55</v>
      </c>
      <c r="D47" s="148">
        <v>5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5" s="72" customFormat="1" x14ac:dyDescent="0.2">
      <c r="A48" s="157" t="s">
        <v>92</v>
      </c>
      <c r="B48" s="142" t="s">
        <v>161</v>
      </c>
      <c r="C48" s="149" t="s">
        <v>49</v>
      </c>
      <c r="D48" s="138">
        <v>2.5</v>
      </c>
      <c r="E48" s="115"/>
      <c r="F48" s="120"/>
      <c r="G48" s="116"/>
      <c r="H48" s="70"/>
      <c r="I48" s="114"/>
      <c r="J48" s="55"/>
      <c r="K48" s="114"/>
      <c r="L48" s="55"/>
      <c r="M48" s="114"/>
      <c r="N48" s="55"/>
      <c r="O48" s="55"/>
    </row>
    <row r="49" spans="1:16" s="72" customFormat="1" x14ac:dyDescent="0.2">
      <c r="A49" s="157" t="s">
        <v>93</v>
      </c>
      <c r="B49" s="144" t="s">
        <v>256</v>
      </c>
      <c r="C49" s="156" t="s">
        <v>55</v>
      </c>
      <c r="D49" s="148">
        <v>10</v>
      </c>
      <c r="E49" s="115"/>
      <c r="F49" s="120"/>
      <c r="G49" s="116"/>
      <c r="H49" s="70"/>
      <c r="I49" s="114"/>
      <c r="J49" s="55"/>
      <c r="K49" s="114"/>
      <c r="L49" s="55"/>
      <c r="M49" s="114"/>
      <c r="N49" s="55"/>
      <c r="O49" s="55"/>
    </row>
    <row r="50" spans="1:16" s="72" customFormat="1" x14ac:dyDescent="0.2">
      <c r="A50" s="157" t="s">
        <v>132</v>
      </c>
      <c r="B50" s="144" t="s">
        <v>58</v>
      </c>
      <c r="C50" s="156" t="s">
        <v>55</v>
      </c>
      <c r="D50" s="135">
        <f>SUM(D36:D40)</f>
        <v>25</v>
      </c>
      <c r="E50" s="113"/>
      <c r="F50" s="120"/>
      <c r="G50" s="114"/>
      <c r="H50" s="55"/>
      <c r="I50" s="114"/>
      <c r="J50" s="55"/>
      <c r="K50" s="114"/>
      <c r="L50" s="55"/>
      <c r="M50" s="114"/>
      <c r="N50" s="55"/>
      <c r="O50" s="55"/>
    </row>
    <row r="51" spans="1:16" s="72" customFormat="1" ht="38.25" x14ac:dyDescent="0.2">
      <c r="A51" s="157" t="s">
        <v>133</v>
      </c>
      <c r="B51" s="132" t="s">
        <v>105</v>
      </c>
      <c r="C51" s="156" t="s">
        <v>55</v>
      </c>
      <c r="D51" s="135">
        <v>10</v>
      </c>
      <c r="E51" s="113"/>
      <c r="F51" s="120"/>
      <c r="G51" s="114"/>
      <c r="H51" s="55"/>
      <c r="I51" s="114"/>
      <c r="J51" s="55"/>
      <c r="K51" s="114"/>
      <c r="L51" s="55"/>
      <c r="M51" s="114"/>
      <c r="N51" s="55"/>
      <c r="O51" s="55"/>
      <c r="P51" s="110"/>
    </row>
    <row r="52" spans="1:16" s="72" customFormat="1" ht="25.5" x14ac:dyDescent="0.2">
      <c r="A52" s="157" t="s">
        <v>134</v>
      </c>
      <c r="B52" s="145" t="s">
        <v>57</v>
      </c>
      <c r="C52" s="124" t="s">
        <v>49</v>
      </c>
      <c r="D52" s="146">
        <f>SUM(D32:D35)</f>
        <v>389.59999999999997</v>
      </c>
      <c r="E52" s="113"/>
      <c r="F52" s="120"/>
      <c r="G52" s="114"/>
      <c r="H52" s="70"/>
      <c r="I52" s="114"/>
      <c r="J52" s="55"/>
      <c r="K52" s="114"/>
      <c r="L52" s="55"/>
      <c r="M52" s="114"/>
      <c r="N52" s="55"/>
      <c r="O52" s="55"/>
    </row>
    <row r="53" spans="1:16" s="72" customFormat="1" x14ac:dyDescent="0.2">
      <c r="A53" s="157" t="s">
        <v>135</v>
      </c>
      <c r="B53" s="132" t="s">
        <v>56</v>
      </c>
      <c r="C53" s="124" t="s">
        <v>49</v>
      </c>
      <c r="D53" s="146">
        <f>D52</f>
        <v>389.59999999999997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</row>
    <row r="54" spans="1:16" s="72" customFormat="1" x14ac:dyDescent="0.2">
      <c r="A54" s="157" t="s">
        <v>136</v>
      </c>
      <c r="B54" s="132" t="s">
        <v>107</v>
      </c>
      <c r="C54" s="124" t="s">
        <v>49</v>
      </c>
      <c r="D54" s="146">
        <f>D53</f>
        <v>389.59999999999997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</row>
    <row r="55" spans="1:16" s="72" customFormat="1" ht="51" x14ac:dyDescent="0.2">
      <c r="A55" s="157" t="s">
        <v>137</v>
      </c>
      <c r="B55" s="132" t="s">
        <v>53</v>
      </c>
      <c r="C55" s="124" t="s">
        <v>108</v>
      </c>
      <c r="D55" s="124">
        <v>12</v>
      </c>
      <c r="E55" s="113"/>
      <c r="F55" s="120"/>
      <c r="G55" s="114"/>
      <c r="H55" s="55"/>
      <c r="I55" s="114"/>
      <c r="J55" s="55"/>
      <c r="K55" s="114"/>
      <c r="L55" s="55"/>
      <c r="M55" s="114"/>
      <c r="N55" s="55"/>
      <c r="O55" s="55"/>
    </row>
    <row r="56" spans="1:16" s="72" customFormat="1" ht="63.75" x14ac:dyDescent="0.2">
      <c r="A56" s="157" t="s">
        <v>138</v>
      </c>
      <c r="B56" s="132" t="s">
        <v>109</v>
      </c>
      <c r="C56" s="124" t="s">
        <v>108</v>
      </c>
      <c r="D56" s="124">
        <v>10</v>
      </c>
      <c r="E56" s="113"/>
      <c r="F56" s="120"/>
      <c r="G56" s="114"/>
      <c r="H56" s="55"/>
      <c r="I56" s="114"/>
      <c r="J56" s="55"/>
      <c r="K56" s="114"/>
      <c r="L56" s="55"/>
      <c r="M56" s="114"/>
      <c r="N56" s="55"/>
      <c r="O56" s="55"/>
    </row>
    <row r="57" spans="1:16" s="72" customFormat="1" ht="25.5" x14ac:dyDescent="0.2">
      <c r="A57" s="157" t="s">
        <v>139</v>
      </c>
      <c r="B57" s="172" t="s">
        <v>222</v>
      </c>
      <c r="C57" s="182" t="s">
        <v>54</v>
      </c>
      <c r="D57" s="181">
        <v>1</v>
      </c>
      <c r="E57" s="113"/>
      <c r="F57" s="120"/>
      <c r="G57" s="114"/>
      <c r="H57" s="70"/>
      <c r="I57" s="114"/>
      <c r="J57" s="55"/>
      <c r="K57" s="114"/>
      <c r="L57" s="55"/>
      <c r="M57" s="114"/>
      <c r="N57" s="55"/>
      <c r="O57" s="55"/>
    </row>
    <row r="58" spans="1:16" s="72" customFormat="1" ht="38.25" x14ac:dyDescent="0.2">
      <c r="A58" s="157" t="s">
        <v>140</v>
      </c>
      <c r="B58" s="172" t="s">
        <v>272</v>
      </c>
      <c r="C58" s="156" t="s">
        <v>49</v>
      </c>
      <c r="D58" s="183">
        <v>5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</row>
    <row r="59" spans="1:16" s="72" customFormat="1" ht="25.5" x14ac:dyDescent="0.2">
      <c r="A59" s="157" t="s">
        <v>141</v>
      </c>
      <c r="B59" s="172" t="s">
        <v>224</v>
      </c>
      <c r="C59" s="156" t="s">
        <v>55</v>
      </c>
      <c r="D59" s="181">
        <v>1</v>
      </c>
      <c r="E59" s="113"/>
      <c r="F59" s="120"/>
      <c r="G59" s="114"/>
      <c r="H59" s="55"/>
      <c r="I59" s="114"/>
      <c r="J59" s="55"/>
      <c r="K59" s="114"/>
      <c r="L59" s="55"/>
      <c r="M59" s="114"/>
      <c r="N59" s="55"/>
      <c r="O59" s="55"/>
    </row>
    <row r="60" spans="1:16" s="110" customFormat="1" x14ac:dyDescent="0.2">
      <c r="A60" s="127"/>
      <c r="B60" s="128"/>
      <c r="C60" s="126"/>
      <c r="D60" s="129"/>
      <c r="E60" s="113"/>
      <c r="F60" s="120"/>
      <c r="G60" s="116"/>
      <c r="H60" s="70"/>
      <c r="I60" s="114"/>
      <c r="J60" s="55"/>
      <c r="K60" s="114"/>
      <c r="L60" s="55"/>
      <c r="M60" s="114"/>
      <c r="N60" s="55"/>
      <c r="O60" s="55"/>
    </row>
    <row r="61" spans="1:16" s="33" customFormat="1" x14ac:dyDescent="0.2">
      <c r="A61" s="34"/>
      <c r="B61" s="22" t="s">
        <v>0</v>
      </c>
      <c r="C61" s="35"/>
      <c r="D61" s="34"/>
      <c r="E61" s="36"/>
      <c r="F61" s="37"/>
      <c r="G61" s="39"/>
      <c r="H61" s="165"/>
      <c r="I61" s="39"/>
      <c r="J61" s="38"/>
      <c r="K61" s="39">
        <f>SUM(K11:K60)</f>
        <v>0</v>
      </c>
      <c r="L61" s="38">
        <f>SUM(L11:L60)</f>
        <v>0</v>
      </c>
      <c r="M61" s="39">
        <f>SUM(M11:M60)</f>
        <v>0</v>
      </c>
      <c r="N61" s="38">
        <f>SUM(N11:N60)</f>
        <v>0</v>
      </c>
      <c r="O61" s="56">
        <f>SUM(O11:O60)</f>
        <v>0</v>
      </c>
    </row>
    <row r="62" spans="1:16" x14ac:dyDescent="0.2">
      <c r="J62" s="15" t="s">
        <v>339</v>
      </c>
      <c r="K62" s="14"/>
      <c r="L62" s="14"/>
      <c r="M62" s="14">
        <f>M61*5%</f>
        <v>0</v>
      </c>
      <c r="N62" s="14"/>
      <c r="O62" s="40">
        <f>M62</f>
        <v>0</v>
      </c>
    </row>
    <row r="63" spans="1:16" x14ac:dyDescent="0.2">
      <c r="J63" s="15" t="s">
        <v>19</v>
      </c>
      <c r="K63" s="41">
        <f>SUM(K61:K62)</f>
        <v>0</v>
      </c>
      <c r="L63" s="41">
        <f>SUM(L61:L62)</f>
        <v>0</v>
      </c>
      <c r="M63" s="41">
        <f>SUM(M61:M62)</f>
        <v>0</v>
      </c>
      <c r="N63" s="41">
        <f>SUM(N61:N62)</f>
        <v>0</v>
      </c>
      <c r="O63" s="42">
        <f>SUM(O61:O62)</f>
        <v>0</v>
      </c>
    </row>
    <row r="64" spans="1:16" x14ac:dyDescent="0.2">
      <c r="J64" s="15"/>
      <c r="K64" s="57"/>
      <c r="L64" s="57"/>
      <c r="M64" s="57"/>
      <c r="N64" s="57"/>
      <c r="O64" s="58"/>
    </row>
    <row r="65" spans="1:18" s="4" customFormat="1" x14ac:dyDescent="0.2">
      <c r="A65" s="3"/>
      <c r="B65" s="43" t="s">
        <v>25</v>
      </c>
      <c r="C65" s="2"/>
      <c r="D65" s="3"/>
      <c r="E65" s="44"/>
      <c r="G65" s="5"/>
      <c r="H65" s="162"/>
      <c r="I65" s="5"/>
      <c r="J65" s="5"/>
      <c r="K65" s="5"/>
      <c r="L65" s="5"/>
      <c r="M65" s="5"/>
      <c r="N65" s="5"/>
      <c r="O65" s="6"/>
      <c r="P65" s="6"/>
      <c r="Q65" s="6"/>
      <c r="R65" s="6"/>
    </row>
    <row r="66" spans="1:18" s="4" customFormat="1" x14ac:dyDescent="0.2">
      <c r="A66" s="3"/>
      <c r="B66" s="1"/>
      <c r="C66" s="2"/>
      <c r="D66" s="3"/>
      <c r="E66" s="44"/>
      <c r="G66" s="5"/>
      <c r="H66" s="162"/>
      <c r="I66" s="5"/>
      <c r="J66" s="5"/>
      <c r="K66" s="5"/>
      <c r="L66" s="5"/>
      <c r="M66" s="5"/>
      <c r="N66" s="5"/>
      <c r="O66" s="6"/>
      <c r="P66" s="6"/>
      <c r="Q66" s="6"/>
      <c r="R66" s="6"/>
    </row>
    <row r="67" spans="1:18" s="4" customFormat="1" x14ac:dyDescent="0.2">
      <c r="A67" s="3"/>
      <c r="B67" s="43" t="s">
        <v>26</v>
      </c>
      <c r="C67" s="2"/>
      <c r="D67" s="3"/>
      <c r="E67" s="44"/>
      <c r="G67" s="5"/>
      <c r="H67" s="162"/>
      <c r="I67" s="5"/>
      <c r="J67" s="5"/>
      <c r="K67" s="5"/>
      <c r="L67" s="5"/>
      <c r="M67" s="5"/>
      <c r="N67" s="5"/>
      <c r="O67" s="6"/>
      <c r="P67" s="6"/>
      <c r="Q67" s="6"/>
      <c r="R67" s="6"/>
    </row>
    <row r="68" spans="1:18" s="4" customFormat="1" x14ac:dyDescent="0.2">
      <c r="A68" s="3"/>
      <c r="B68" s="1"/>
      <c r="C68" s="2"/>
      <c r="D68" s="3"/>
      <c r="E68" s="44"/>
      <c r="G68" s="5"/>
      <c r="H68" s="162"/>
      <c r="I68" s="5"/>
      <c r="J68" s="5"/>
      <c r="K68" s="5"/>
      <c r="L68" s="5"/>
      <c r="M68" s="5"/>
      <c r="N68" s="5"/>
      <c r="O68" s="6"/>
      <c r="P68" s="6"/>
      <c r="Q68" s="6"/>
      <c r="R68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0236220472440944" bottom="0.39370078740157483" header="0.51181102362204722" footer="0.15748031496062992"/>
  <pageSetup paperSize="9" scale="90" orientation="landscape" horizontalDpi="4294967292" verticalDpi="360" r:id="rId1"/>
  <headerFooter alignWithMargins="0">
    <oddHeader>&amp;C&amp;12LOKĀLĀ TĀME Nr. 1-3&amp;"Arial,Bold"&amp;UPAŠTECES KANALIZĀCIJA K1 SAIMNIECĪBAS IELĀ (K1 posmā no K1-1 līdz K1-14).</oddHead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SheetLayoutView="100" workbookViewId="0">
      <selection activeCell="Q9" sqref="Q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O56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201">
        <v>1</v>
      </c>
      <c r="B11" s="202" t="s">
        <v>94</v>
      </c>
      <c r="C11" s="203"/>
      <c r="D11" s="203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111</v>
      </c>
      <c r="C12" s="133" t="s">
        <v>49</v>
      </c>
      <c r="D12" s="134">
        <v>94.7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56" t="s">
        <v>73</v>
      </c>
      <c r="B13" s="172" t="s">
        <v>200</v>
      </c>
      <c r="C13" s="133" t="s">
        <v>96</v>
      </c>
      <c r="D13" s="134">
        <v>84.6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56">
        <v>75.599999999999994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63.75" x14ac:dyDescent="0.2">
      <c r="A15" s="156" t="s">
        <v>75</v>
      </c>
      <c r="B15" s="172" t="s">
        <v>201</v>
      </c>
      <c r="C15" s="133" t="s">
        <v>96</v>
      </c>
      <c r="D15" s="134">
        <f>D13</f>
        <v>84.6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38.25" x14ac:dyDescent="0.2">
      <c r="A16" s="156" t="s">
        <v>76</v>
      </c>
      <c r="B16" s="172" t="s">
        <v>209</v>
      </c>
      <c r="C16" s="133" t="s">
        <v>96</v>
      </c>
      <c r="D16" s="156">
        <f>D14</f>
        <v>75.599999999999994</v>
      </c>
      <c r="E16" s="113"/>
      <c r="F16" s="70"/>
      <c r="G16" s="114"/>
      <c r="H16" s="70"/>
      <c r="I16" s="114"/>
      <c r="J16" s="55"/>
      <c r="K16" s="114"/>
      <c r="L16" s="55"/>
      <c r="M16" s="114"/>
      <c r="N16" s="55"/>
      <c r="O16" s="55"/>
    </row>
    <row r="17" spans="1:16" s="72" customFormat="1" ht="76.5" x14ac:dyDescent="0.2">
      <c r="A17" s="156" t="s">
        <v>112</v>
      </c>
      <c r="B17" s="132" t="s">
        <v>50</v>
      </c>
      <c r="C17" s="133" t="s">
        <v>49</v>
      </c>
      <c r="D17" s="134">
        <v>46.6</v>
      </c>
      <c r="E17" s="113"/>
      <c r="F17" s="70"/>
      <c r="G17" s="114"/>
      <c r="H17" s="55"/>
      <c r="I17" s="114"/>
      <c r="J17" s="55"/>
      <c r="K17" s="114"/>
      <c r="L17" s="55"/>
      <c r="M17" s="114"/>
      <c r="N17" s="55"/>
      <c r="O17" s="55"/>
    </row>
    <row r="18" spans="1:16" s="72" customFormat="1" ht="38.25" x14ac:dyDescent="0.2">
      <c r="A18" s="156" t="s">
        <v>113</v>
      </c>
      <c r="B18" s="132" t="s">
        <v>202</v>
      </c>
      <c r="C18" s="133" t="s">
        <v>51</v>
      </c>
      <c r="D18" s="173">
        <f>(94.7*1*0.15)</f>
        <v>14.205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ht="38.25" x14ac:dyDescent="0.2">
      <c r="A19" s="156" t="s">
        <v>114</v>
      </c>
      <c r="B19" s="132" t="s">
        <v>203</v>
      </c>
      <c r="C19" s="133" t="s">
        <v>51</v>
      </c>
      <c r="D19" s="173">
        <f>94.7*0.32</f>
        <v>30.304000000000002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24"/>
      <c r="B21" s="227" t="s">
        <v>204</v>
      </c>
      <c r="C21" s="227"/>
      <c r="D21" s="227"/>
      <c r="E21" s="69"/>
      <c r="F21" s="55"/>
      <c r="G21" s="114"/>
      <c r="H21" s="70"/>
      <c r="I21" s="71"/>
      <c r="J21" s="55"/>
      <c r="K21" s="114"/>
      <c r="L21" s="55"/>
      <c r="M21" s="114"/>
      <c r="N21" s="55"/>
      <c r="O21" s="55"/>
      <c r="P21" s="125"/>
    </row>
    <row r="22" spans="1:16" s="72" customFormat="1" ht="51" x14ac:dyDescent="0.2">
      <c r="A22" s="124" t="s">
        <v>116</v>
      </c>
      <c r="B22" s="132" t="s">
        <v>271</v>
      </c>
      <c r="C22" s="133" t="s">
        <v>49</v>
      </c>
      <c r="D22" s="134">
        <v>13.1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51" x14ac:dyDescent="0.2">
      <c r="A23" s="124" t="s">
        <v>117</v>
      </c>
      <c r="B23" s="172" t="s">
        <v>200</v>
      </c>
      <c r="C23" s="133" t="s">
        <v>96</v>
      </c>
      <c r="D23" s="156">
        <v>9.8000000000000007</v>
      </c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25.5" x14ac:dyDescent="0.2">
      <c r="A24" s="124" t="s">
        <v>118</v>
      </c>
      <c r="B24" s="172" t="s">
        <v>208</v>
      </c>
      <c r="C24" s="133" t="s">
        <v>96</v>
      </c>
      <c r="D24" s="156">
        <v>12.2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  <c r="P24" s="125"/>
    </row>
    <row r="25" spans="1:16" s="72" customFormat="1" ht="63.75" x14ac:dyDescent="0.2">
      <c r="A25" s="124" t="s">
        <v>120</v>
      </c>
      <c r="B25" s="172" t="s">
        <v>201</v>
      </c>
      <c r="C25" s="133" t="s">
        <v>96</v>
      </c>
      <c r="D25" s="156">
        <f>D23</f>
        <v>9.8000000000000007</v>
      </c>
      <c r="E25" s="69"/>
      <c r="F25" s="70"/>
      <c r="G25" s="71"/>
      <c r="H25" s="70"/>
      <c r="I25" s="71"/>
      <c r="J25" s="70"/>
      <c r="K25" s="71"/>
      <c r="L25" s="70"/>
      <c r="M25" s="71"/>
      <c r="N25" s="70"/>
      <c r="O25" s="70"/>
      <c r="P25" s="125"/>
    </row>
    <row r="26" spans="1:16" s="72" customFormat="1" ht="51" x14ac:dyDescent="0.2">
      <c r="A26" s="124" t="s">
        <v>121</v>
      </c>
      <c r="B26" s="172" t="s">
        <v>210</v>
      </c>
      <c r="C26" s="133" t="s">
        <v>96</v>
      </c>
      <c r="D26" s="156">
        <f>D24</f>
        <v>12.2</v>
      </c>
      <c r="E26" s="69"/>
      <c r="F26" s="70"/>
      <c r="G26" s="71"/>
      <c r="H26" s="70"/>
      <c r="I26" s="71"/>
      <c r="J26" s="70"/>
      <c r="K26" s="71"/>
      <c r="L26" s="70"/>
      <c r="M26" s="71"/>
      <c r="N26" s="70"/>
      <c r="O26" s="70"/>
      <c r="P26" s="125"/>
    </row>
    <row r="27" spans="1:16" s="72" customFormat="1" ht="76.5" x14ac:dyDescent="0.2">
      <c r="A27" s="124" t="s">
        <v>122</v>
      </c>
      <c r="B27" s="132" t="s">
        <v>50</v>
      </c>
      <c r="C27" s="133" t="s">
        <v>49</v>
      </c>
      <c r="D27" s="134">
        <v>5</v>
      </c>
      <c r="E27" s="113"/>
      <c r="F27" s="70"/>
      <c r="G27" s="114"/>
      <c r="H27" s="55"/>
      <c r="I27" s="114"/>
      <c r="J27" s="55"/>
      <c r="K27" s="114"/>
      <c r="L27" s="55"/>
      <c r="M27" s="114"/>
      <c r="N27" s="55"/>
      <c r="O27" s="55"/>
      <c r="P27" s="125"/>
    </row>
    <row r="28" spans="1:16" s="72" customFormat="1" ht="38.25" x14ac:dyDescent="0.2">
      <c r="A28" s="124" t="s">
        <v>123</v>
      </c>
      <c r="B28" s="132" t="s">
        <v>202</v>
      </c>
      <c r="C28" s="133" t="s">
        <v>51</v>
      </c>
      <c r="D28" s="173">
        <f>(13.1*0.96*0.15)</f>
        <v>1.8863999999999996</v>
      </c>
      <c r="E28" s="115"/>
      <c r="F28" s="70"/>
      <c r="G28" s="116"/>
      <c r="H28" s="55"/>
      <c r="I28" s="114"/>
      <c r="J28" s="55"/>
      <c r="K28" s="114"/>
      <c r="L28" s="55"/>
      <c r="M28" s="71"/>
      <c r="N28" s="55"/>
      <c r="O28" s="55"/>
      <c r="P28" s="125"/>
    </row>
    <row r="29" spans="1:16" s="72" customFormat="1" ht="38.25" x14ac:dyDescent="0.2">
      <c r="A29" s="124" t="s">
        <v>124</v>
      </c>
      <c r="B29" s="132" t="s">
        <v>203</v>
      </c>
      <c r="C29" s="133" t="s">
        <v>51</v>
      </c>
      <c r="D29" s="173">
        <f>13.1*0.28</f>
        <v>3.6680000000000001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25.5" x14ac:dyDescent="0.2">
      <c r="A30" s="171">
        <v>2</v>
      </c>
      <c r="B30" s="130" t="s">
        <v>97</v>
      </c>
      <c r="C30" s="131"/>
      <c r="D30" s="131"/>
      <c r="E30" s="158"/>
      <c r="F30" s="70"/>
      <c r="G30" s="71"/>
      <c r="H30" s="70"/>
      <c r="I30" s="71"/>
      <c r="J30" s="70"/>
      <c r="K30" s="71"/>
      <c r="L30" s="70"/>
      <c r="M30" s="71"/>
      <c r="N30" s="70"/>
      <c r="O30" s="70"/>
    </row>
    <row r="31" spans="1:16" s="72" customFormat="1" ht="51" x14ac:dyDescent="0.2">
      <c r="A31" s="124" t="s">
        <v>77</v>
      </c>
      <c r="B31" s="136" t="s">
        <v>179</v>
      </c>
      <c r="C31" s="137" t="s">
        <v>49</v>
      </c>
      <c r="D31" s="138">
        <v>48.3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78</v>
      </c>
      <c r="B32" s="136" t="s">
        <v>213</v>
      </c>
      <c r="C32" s="137" t="s">
        <v>49</v>
      </c>
      <c r="D32" s="138">
        <v>27.7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  <c r="P32" s="125"/>
    </row>
    <row r="33" spans="1:16" s="72" customFormat="1" ht="51" x14ac:dyDescent="0.2">
      <c r="A33" s="124" t="s">
        <v>79</v>
      </c>
      <c r="B33" s="136" t="s">
        <v>185</v>
      </c>
      <c r="C33" s="137" t="s">
        <v>49</v>
      </c>
      <c r="D33" s="138">
        <v>18.899999999999999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51" x14ac:dyDescent="0.2">
      <c r="A34" s="124" t="s">
        <v>80</v>
      </c>
      <c r="B34" s="136" t="s">
        <v>102</v>
      </c>
      <c r="C34" s="137" t="s">
        <v>49</v>
      </c>
      <c r="D34" s="138">
        <v>8.1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51" x14ac:dyDescent="0.2">
      <c r="A35" s="124" t="s">
        <v>81</v>
      </c>
      <c r="B35" s="136" t="s">
        <v>214</v>
      </c>
      <c r="C35" s="137" t="s">
        <v>49</v>
      </c>
      <c r="D35" s="138">
        <v>5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  <c r="P35" s="125"/>
    </row>
    <row r="36" spans="1:16" s="72" customFormat="1" ht="51" x14ac:dyDescent="0.2">
      <c r="A36" s="124" t="s">
        <v>82</v>
      </c>
      <c r="B36" s="179" t="s">
        <v>243</v>
      </c>
      <c r="C36" s="156" t="s">
        <v>27</v>
      </c>
      <c r="D36" s="180">
        <v>1</v>
      </c>
      <c r="E36" s="113"/>
      <c r="F36" s="120"/>
      <c r="G36" s="114"/>
      <c r="H36" s="70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ht="102" x14ac:dyDescent="0.2">
      <c r="A37" s="124" t="s">
        <v>83</v>
      </c>
      <c r="B37" s="139" t="s">
        <v>103</v>
      </c>
      <c r="C37" s="156" t="s">
        <v>27</v>
      </c>
      <c r="D37" s="141">
        <v>2</v>
      </c>
      <c r="E37" s="122"/>
      <c r="F37" s="55"/>
      <c r="G37" s="114"/>
      <c r="H37" s="55"/>
      <c r="I37" s="114"/>
      <c r="J37" s="55"/>
      <c r="K37" s="114"/>
      <c r="L37" s="55"/>
      <c r="M37" s="71"/>
      <c r="N37" s="55"/>
      <c r="O37" s="55"/>
      <c r="P37" s="125"/>
    </row>
    <row r="38" spans="1:16" s="72" customFormat="1" ht="102" x14ac:dyDescent="0.2">
      <c r="A38" s="124" t="s">
        <v>84</v>
      </c>
      <c r="B38" s="142" t="s">
        <v>220</v>
      </c>
      <c r="C38" s="156" t="s">
        <v>27</v>
      </c>
      <c r="D38" s="143">
        <v>2</v>
      </c>
      <c r="E38" s="113"/>
      <c r="F38" s="55"/>
      <c r="G38" s="114"/>
      <c r="H38" s="55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102" x14ac:dyDescent="0.2">
      <c r="A39" s="124" t="s">
        <v>85</v>
      </c>
      <c r="B39" s="142" t="s">
        <v>246</v>
      </c>
      <c r="C39" s="156" t="s">
        <v>27</v>
      </c>
      <c r="D39" s="143">
        <v>1</v>
      </c>
      <c r="E39" s="113"/>
      <c r="F39" s="55"/>
      <c r="G39" s="114"/>
      <c r="H39" s="55"/>
      <c r="I39" s="114"/>
      <c r="J39" s="55"/>
      <c r="K39" s="114"/>
      <c r="L39" s="55"/>
      <c r="M39" s="114"/>
      <c r="N39" s="55"/>
      <c r="O39" s="55"/>
      <c r="P39" s="125"/>
    </row>
    <row r="40" spans="1:16" s="72" customFormat="1" ht="25.5" x14ac:dyDescent="0.2">
      <c r="A40" s="124" t="s">
        <v>86</v>
      </c>
      <c r="B40" s="144" t="s">
        <v>163</v>
      </c>
      <c r="C40" s="137" t="s">
        <v>55</v>
      </c>
      <c r="D40" s="143">
        <v>12</v>
      </c>
      <c r="E40" s="117"/>
      <c r="F40" s="55"/>
      <c r="G40" s="118"/>
      <c r="H40" s="70"/>
      <c r="I40" s="71"/>
      <c r="J40" s="70"/>
      <c r="K40" s="71"/>
      <c r="L40" s="70"/>
      <c r="M40" s="71"/>
      <c r="N40" s="70"/>
      <c r="O40" s="70"/>
      <c r="P40" s="125"/>
    </row>
    <row r="41" spans="1:16" s="72" customFormat="1" ht="25.5" x14ac:dyDescent="0.2">
      <c r="A41" s="124" t="s">
        <v>87</v>
      </c>
      <c r="B41" s="144" t="s">
        <v>164</v>
      </c>
      <c r="C41" s="137" t="s">
        <v>55</v>
      </c>
      <c r="D41" s="143">
        <v>1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  <c r="P41" s="125"/>
    </row>
    <row r="42" spans="1:16" s="72" customFormat="1" x14ac:dyDescent="0.2">
      <c r="A42" s="124" t="s">
        <v>88</v>
      </c>
      <c r="B42" s="144" t="s">
        <v>231</v>
      </c>
      <c r="C42" s="137" t="s">
        <v>55</v>
      </c>
      <c r="D42" s="148">
        <v>1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  <c r="P42" s="125"/>
    </row>
    <row r="43" spans="1:16" s="72" customFormat="1" x14ac:dyDescent="0.2">
      <c r="A43" s="124" t="s">
        <v>89</v>
      </c>
      <c r="B43" s="144" t="s">
        <v>58</v>
      </c>
      <c r="C43" s="137" t="s">
        <v>55</v>
      </c>
      <c r="D43" s="135">
        <f>SUM(D36:D39)</f>
        <v>6</v>
      </c>
      <c r="E43" s="113"/>
      <c r="F43" s="120"/>
      <c r="G43" s="114"/>
      <c r="H43" s="55"/>
      <c r="I43" s="114"/>
      <c r="J43" s="55"/>
      <c r="K43" s="114"/>
      <c r="L43" s="55"/>
      <c r="M43" s="114"/>
      <c r="N43" s="55"/>
      <c r="O43" s="55"/>
      <c r="P43" s="125"/>
    </row>
    <row r="44" spans="1:16" s="72" customFormat="1" ht="38.25" x14ac:dyDescent="0.2">
      <c r="A44" s="124" t="s">
        <v>90</v>
      </c>
      <c r="B44" s="132" t="s">
        <v>105</v>
      </c>
      <c r="C44" s="137" t="s">
        <v>55</v>
      </c>
      <c r="D44" s="135">
        <v>1</v>
      </c>
      <c r="E44" s="113"/>
      <c r="F44" s="120"/>
      <c r="G44" s="114"/>
      <c r="H44" s="55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25.5" x14ac:dyDescent="0.2">
      <c r="A45" s="124" t="s">
        <v>91</v>
      </c>
      <c r="B45" s="145" t="s">
        <v>57</v>
      </c>
      <c r="C45" s="124" t="s">
        <v>49</v>
      </c>
      <c r="D45" s="146">
        <f>SUM(D31:D35)</f>
        <v>108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</row>
    <row r="46" spans="1:16" s="72" customFormat="1" x14ac:dyDescent="0.2">
      <c r="A46" s="124" t="s">
        <v>92</v>
      </c>
      <c r="B46" s="132" t="s">
        <v>56</v>
      </c>
      <c r="C46" s="124" t="s">
        <v>49</v>
      </c>
      <c r="D46" s="146">
        <f>D45</f>
        <v>108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6" s="72" customFormat="1" x14ac:dyDescent="0.2">
      <c r="A47" s="124" t="s">
        <v>93</v>
      </c>
      <c r="B47" s="132" t="s">
        <v>107</v>
      </c>
      <c r="C47" s="124" t="s">
        <v>49</v>
      </c>
      <c r="D47" s="146">
        <f>D46</f>
        <v>108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6" s="72" customFormat="1" ht="51" x14ac:dyDescent="0.2">
      <c r="A48" s="124" t="s">
        <v>132</v>
      </c>
      <c r="B48" s="132" t="s">
        <v>53</v>
      </c>
      <c r="C48" s="124" t="s">
        <v>108</v>
      </c>
      <c r="D48" s="124">
        <v>7</v>
      </c>
      <c r="E48" s="113"/>
      <c r="F48" s="120"/>
      <c r="G48" s="114"/>
      <c r="H48" s="55"/>
      <c r="I48" s="114"/>
      <c r="J48" s="55"/>
      <c r="K48" s="114"/>
      <c r="L48" s="55"/>
      <c r="M48" s="114"/>
      <c r="N48" s="55"/>
      <c r="O48" s="55"/>
    </row>
    <row r="49" spans="1:18" s="72" customFormat="1" ht="63.75" x14ac:dyDescent="0.2">
      <c r="A49" s="124" t="s">
        <v>133</v>
      </c>
      <c r="B49" s="132" t="s">
        <v>109</v>
      </c>
      <c r="C49" s="124" t="s">
        <v>108</v>
      </c>
      <c r="D49" s="124">
        <v>3</v>
      </c>
      <c r="E49" s="113"/>
      <c r="F49" s="120"/>
      <c r="G49" s="114"/>
      <c r="H49" s="55"/>
      <c r="I49" s="114"/>
      <c r="J49" s="55"/>
      <c r="K49" s="114"/>
      <c r="L49" s="55"/>
      <c r="M49" s="114"/>
      <c r="N49" s="55"/>
      <c r="O49" s="55"/>
    </row>
    <row r="50" spans="1:18" s="72" customFormat="1" ht="25.5" x14ac:dyDescent="0.2">
      <c r="A50" s="124" t="s">
        <v>134</v>
      </c>
      <c r="B50" s="172" t="s">
        <v>222</v>
      </c>
      <c r="C50" s="182" t="s">
        <v>54</v>
      </c>
      <c r="D50" s="181">
        <v>2</v>
      </c>
      <c r="E50" s="113"/>
      <c r="F50" s="120"/>
      <c r="G50" s="114"/>
      <c r="H50" s="70"/>
      <c r="I50" s="114"/>
      <c r="J50" s="55"/>
      <c r="K50" s="114"/>
      <c r="L50" s="55"/>
      <c r="M50" s="114"/>
      <c r="N50" s="55"/>
      <c r="O50" s="55"/>
      <c r="Q50" s="160"/>
    </row>
    <row r="51" spans="1:18" s="161" customFormat="1" ht="38.25" x14ac:dyDescent="0.2">
      <c r="A51" s="124" t="s">
        <v>135</v>
      </c>
      <c r="B51" s="172" t="s">
        <v>272</v>
      </c>
      <c r="C51" s="156" t="s">
        <v>49</v>
      </c>
      <c r="D51" s="183">
        <v>5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</row>
    <row r="52" spans="1:18" s="72" customFormat="1" ht="25.5" x14ac:dyDescent="0.2">
      <c r="A52" s="124" t="s">
        <v>136</v>
      </c>
      <c r="B52" s="172" t="s">
        <v>224</v>
      </c>
      <c r="C52" s="156" t="s">
        <v>55</v>
      </c>
      <c r="D52" s="181">
        <v>2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6"/>
    </row>
    <row r="53" spans="1:18" s="110" customFormat="1" x14ac:dyDescent="0.2">
      <c r="A53" s="127"/>
      <c r="B53" s="128"/>
      <c r="C53" s="126"/>
      <c r="D53" s="129"/>
      <c r="E53" s="113"/>
      <c r="F53" s="120"/>
      <c r="G53" s="116"/>
      <c r="H53" s="70"/>
      <c r="I53" s="114"/>
      <c r="J53" s="55"/>
      <c r="K53" s="114"/>
      <c r="L53" s="55"/>
      <c r="M53" s="114"/>
      <c r="N53" s="55"/>
      <c r="O53" s="55"/>
    </row>
    <row r="54" spans="1:18" s="33" customFormat="1" x14ac:dyDescent="0.2">
      <c r="A54" s="34"/>
      <c r="B54" s="22" t="s">
        <v>0</v>
      </c>
      <c r="C54" s="35"/>
      <c r="D54" s="34"/>
      <c r="E54" s="36"/>
      <c r="F54" s="37"/>
      <c r="G54" s="39"/>
      <c r="H54" s="165"/>
      <c r="I54" s="39"/>
      <c r="J54" s="38"/>
      <c r="K54" s="39">
        <f>SUM(K11:K53)</f>
        <v>0</v>
      </c>
      <c r="L54" s="38">
        <f>SUM(L11:L53)</f>
        <v>0</v>
      </c>
      <c r="M54" s="39">
        <f>SUM(M11:M53)</f>
        <v>0</v>
      </c>
      <c r="N54" s="38">
        <f>SUM(N11:N53)</f>
        <v>0</v>
      </c>
      <c r="O54" s="56">
        <f>SUM(O11:O53)</f>
        <v>0</v>
      </c>
    </row>
    <row r="55" spans="1:18" x14ac:dyDescent="0.2">
      <c r="J55" s="15" t="s">
        <v>339</v>
      </c>
      <c r="K55" s="14"/>
      <c r="L55" s="14"/>
      <c r="M55" s="14">
        <f>M54*5%</f>
        <v>0</v>
      </c>
      <c r="N55" s="14"/>
      <c r="O55" s="40">
        <f>M55</f>
        <v>0</v>
      </c>
    </row>
    <row r="56" spans="1:18" x14ac:dyDescent="0.2">
      <c r="J56" s="15" t="s">
        <v>19</v>
      </c>
      <c r="K56" s="41">
        <f>SUM(K54:K55)</f>
        <v>0</v>
      </c>
      <c r="L56" s="41">
        <f>SUM(L54:L55)</f>
        <v>0</v>
      </c>
      <c r="M56" s="41">
        <f>SUM(M54:M55)</f>
        <v>0</v>
      </c>
      <c r="N56" s="41">
        <f>SUM(N54:N55)</f>
        <v>0</v>
      </c>
      <c r="O56" s="42">
        <f>SUM(O54:O55)</f>
        <v>0</v>
      </c>
    </row>
    <row r="57" spans="1:18" x14ac:dyDescent="0.2">
      <c r="J57" s="15"/>
      <c r="K57" s="57"/>
      <c r="L57" s="57"/>
      <c r="M57" s="57"/>
      <c r="N57" s="57"/>
      <c r="O57" s="58"/>
    </row>
    <row r="58" spans="1:18" s="4" customFormat="1" x14ac:dyDescent="0.2">
      <c r="A58" s="3"/>
      <c r="B58" s="43" t="s">
        <v>25</v>
      </c>
      <c r="C58" s="2"/>
      <c r="D58" s="3"/>
      <c r="E58" s="44"/>
      <c r="G58" s="5"/>
      <c r="H58" s="162"/>
      <c r="I58" s="5"/>
      <c r="J58" s="5"/>
      <c r="K58" s="5"/>
      <c r="L58" s="5"/>
      <c r="M58" s="5"/>
      <c r="N58" s="5"/>
      <c r="O58" s="6"/>
      <c r="P58" s="6"/>
      <c r="Q58" s="6"/>
      <c r="R58" s="6"/>
    </row>
    <row r="59" spans="1:18" s="4" customFormat="1" x14ac:dyDescent="0.2">
      <c r="A59" s="3"/>
      <c r="B59" s="1"/>
      <c r="C59" s="2"/>
      <c r="D59" s="3"/>
      <c r="E59" s="44"/>
      <c r="G59" s="5"/>
      <c r="H59" s="162"/>
      <c r="I59" s="5"/>
      <c r="J59" s="5"/>
      <c r="K59" s="5"/>
      <c r="L59" s="5"/>
      <c r="M59" s="5"/>
      <c r="N59" s="5"/>
      <c r="O59" s="6"/>
      <c r="P59" s="6"/>
      <c r="Q59" s="6"/>
      <c r="R59" s="6"/>
    </row>
    <row r="60" spans="1:18" s="4" customFormat="1" x14ac:dyDescent="0.2">
      <c r="A60" s="3"/>
      <c r="B60" s="43" t="s">
        <v>26</v>
      </c>
      <c r="C60" s="2"/>
      <c r="D60" s="3"/>
      <c r="E60" s="44"/>
      <c r="G60" s="5"/>
      <c r="H60" s="162"/>
      <c r="I60" s="5"/>
      <c r="J60" s="5"/>
      <c r="K60" s="5"/>
      <c r="L60" s="5"/>
      <c r="M60" s="5"/>
      <c r="N60" s="5"/>
      <c r="O60" s="6"/>
      <c r="P60" s="6"/>
      <c r="Q60" s="6"/>
      <c r="R60" s="6"/>
    </row>
    <row r="61" spans="1:18" s="4" customFormat="1" x14ac:dyDescent="0.2">
      <c r="A61" s="3"/>
      <c r="B61" s="1"/>
      <c r="C61" s="2"/>
      <c r="D61" s="3"/>
      <c r="E61" s="44"/>
      <c r="G61" s="5"/>
      <c r="H61" s="162"/>
      <c r="I61" s="5"/>
      <c r="J61" s="5"/>
      <c r="K61" s="5"/>
      <c r="L61" s="5"/>
      <c r="M61" s="5"/>
      <c r="N61" s="5"/>
      <c r="O61" s="6"/>
      <c r="P61" s="6"/>
      <c r="Q61" s="6"/>
      <c r="R61" s="6"/>
    </row>
  </sheetData>
  <mergeCells count="7">
    <mergeCell ref="K8:O8"/>
    <mergeCell ref="B21:D21"/>
    <mergeCell ref="A8:A9"/>
    <mergeCell ref="B8:B9"/>
    <mergeCell ref="C8:C9"/>
    <mergeCell ref="D8:D9"/>
    <mergeCell ref="E8:J8"/>
  </mergeCells>
  <pageMargins left="0.23622047244094491" right="0.19685039370078741" top="1.0236220472440944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1-4&amp;"Arial,Bold"&amp;UPAŠTECES KANALIZĀCIJA K1 UPES IELĀ (K1 posmā no K1-14 (neieskaitot) līdz K1-18.1).</oddHead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view="pageBreakPreview" zoomScaleSheetLayoutView="100" workbookViewId="0">
      <selection activeCell="P11" sqref="P11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O90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76.5" x14ac:dyDescent="0.2">
      <c r="A12" s="156" t="s">
        <v>72</v>
      </c>
      <c r="B12" s="132" t="s">
        <v>275</v>
      </c>
      <c r="C12" s="133" t="s">
        <v>49</v>
      </c>
      <c r="D12" s="134">
        <v>297.89999999999998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32" t="s">
        <v>239</v>
      </c>
      <c r="C13" s="133" t="s">
        <v>49</v>
      </c>
      <c r="D13" s="134">
        <v>9.8000000000000007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51" x14ac:dyDescent="0.2">
      <c r="A14" s="156" t="s">
        <v>74</v>
      </c>
      <c r="B14" s="172" t="s">
        <v>200</v>
      </c>
      <c r="C14" s="133" t="s">
        <v>96</v>
      </c>
      <c r="D14" s="134">
        <v>1061</v>
      </c>
      <c r="E14" s="69"/>
      <c r="F14" s="70"/>
      <c r="G14" s="114"/>
      <c r="H14" s="70"/>
      <c r="I14" s="71"/>
      <c r="J14" s="55"/>
      <c r="K14" s="114"/>
      <c r="L14" s="55"/>
      <c r="M14" s="114"/>
      <c r="N14" s="55"/>
      <c r="O14" s="55"/>
    </row>
    <row r="15" spans="1:16" s="72" customFormat="1" ht="63.75" x14ac:dyDescent="0.2">
      <c r="A15" s="156" t="s">
        <v>75</v>
      </c>
      <c r="B15" s="172" t="s">
        <v>201</v>
      </c>
      <c r="C15" s="133" t="s">
        <v>96</v>
      </c>
      <c r="D15" s="134">
        <f>D14</f>
        <v>1061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76.5" x14ac:dyDescent="0.2">
      <c r="A16" s="156" t="s">
        <v>76</v>
      </c>
      <c r="B16" s="132" t="s">
        <v>50</v>
      </c>
      <c r="C16" s="133" t="s">
        <v>49</v>
      </c>
      <c r="D16" s="134">
        <v>139</v>
      </c>
      <c r="E16" s="113"/>
      <c r="F16" s="70"/>
      <c r="G16" s="114"/>
      <c r="H16" s="55"/>
      <c r="I16" s="114"/>
      <c r="J16" s="55"/>
      <c r="K16" s="114"/>
      <c r="L16" s="55"/>
      <c r="M16" s="114"/>
      <c r="N16" s="55"/>
      <c r="O16" s="55"/>
    </row>
    <row r="17" spans="1:16" s="72" customFormat="1" ht="51" x14ac:dyDescent="0.2">
      <c r="A17" s="156" t="s">
        <v>112</v>
      </c>
      <c r="B17" s="132" t="s">
        <v>211</v>
      </c>
      <c r="C17" s="133" t="s">
        <v>51</v>
      </c>
      <c r="D17" s="173">
        <f>(297.9*2.56*0.15)+(9.8*0.87*0.15)</f>
        <v>115.67249999999997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6" s="72" customFormat="1" ht="51" x14ac:dyDescent="0.2">
      <c r="A18" s="156" t="s">
        <v>113</v>
      </c>
      <c r="B18" s="132" t="s">
        <v>212</v>
      </c>
      <c r="C18" s="133" t="s">
        <v>51</v>
      </c>
      <c r="D18" s="173">
        <f>297.9*0.69+9.8*0.18</f>
        <v>207.31499999999997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x14ac:dyDescent="0.2">
      <c r="A19" s="156" t="s">
        <v>114</v>
      </c>
      <c r="B19" s="132" t="s">
        <v>52</v>
      </c>
      <c r="C19" s="133" t="s">
        <v>178</v>
      </c>
      <c r="D19" s="135">
        <v>1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/>
      <c r="B20" s="174" t="s">
        <v>204</v>
      </c>
      <c r="C20" s="174"/>
      <c r="D20" s="174"/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ht="51" x14ac:dyDescent="0.2">
      <c r="A21" s="124" t="s">
        <v>115</v>
      </c>
      <c r="B21" s="132" t="s">
        <v>276</v>
      </c>
      <c r="C21" s="133" t="s">
        <v>49</v>
      </c>
      <c r="D21" s="134">
        <v>19.7</v>
      </c>
      <c r="E21" s="69"/>
      <c r="F21" s="70"/>
      <c r="G21" s="71"/>
      <c r="H21" s="70"/>
      <c r="I21" s="71"/>
      <c r="J21" s="70"/>
      <c r="K21" s="71"/>
      <c r="L21" s="70"/>
      <c r="M21" s="71"/>
      <c r="N21" s="70"/>
      <c r="O21" s="70"/>
      <c r="P21" s="125"/>
    </row>
    <row r="22" spans="1:16" s="72" customFormat="1" ht="51" x14ac:dyDescent="0.2">
      <c r="A22" s="124" t="s">
        <v>116</v>
      </c>
      <c r="B22" s="132" t="s">
        <v>277</v>
      </c>
      <c r="C22" s="133" t="s">
        <v>49</v>
      </c>
      <c r="D22" s="134">
        <v>60.9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51" x14ac:dyDescent="0.2">
      <c r="A23" s="124" t="s">
        <v>117</v>
      </c>
      <c r="B23" s="172" t="s">
        <v>200</v>
      </c>
      <c r="C23" s="133" t="s">
        <v>96</v>
      </c>
      <c r="D23" s="134">
        <v>22.8</v>
      </c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38.25" x14ac:dyDescent="0.2">
      <c r="A24" s="124" t="s">
        <v>118</v>
      </c>
      <c r="B24" s="172" t="s">
        <v>278</v>
      </c>
      <c r="C24" s="133" t="s">
        <v>96</v>
      </c>
      <c r="D24" s="134">
        <v>4.2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  <c r="P24" s="125"/>
    </row>
    <row r="25" spans="1:16" s="72" customFormat="1" ht="25.5" x14ac:dyDescent="0.2">
      <c r="A25" s="124" t="s">
        <v>120</v>
      </c>
      <c r="B25" s="172" t="s">
        <v>207</v>
      </c>
      <c r="C25" s="133" t="s">
        <v>96</v>
      </c>
      <c r="D25" s="156">
        <v>14.3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P25" s="125"/>
    </row>
    <row r="26" spans="1:16" s="72" customFormat="1" ht="25.5" x14ac:dyDescent="0.2">
      <c r="A26" s="124" t="s">
        <v>121</v>
      </c>
      <c r="B26" s="172" t="s">
        <v>208</v>
      </c>
      <c r="C26" s="133" t="s">
        <v>96</v>
      </c>
      <c r="D26" s="156">
        <v>46.4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  <c r="P26" s="125"/>
    </row>
    <row r="27" spans="1:16" s="72" customFormat="1" ht="63.75" x14ac:dyDescent="0.2">
      <c r="A27" s="124" t="s">
        <v>122</v>
      </c>
      <c r="B27" s="172" t="s">
        <v>201</v>
      </c>
      <c r="C27" s="133" t="s">
        <v>96</v>
      </c>
      <c r="D27" s="175">
        <f>D23</f>
        <v>22.8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  <c r="P27" s="125"/>
    </row>
    <row r="28" spans="1:16" s="72" customFormat="1" ht="38.25" x14ac:dyDescent="0.2">
      <c r="A28" s="124" t="s">
        <v>123</v>
      </c>
      <c r="B28" s="172" t="s">
        <v>279</v>
      </c>
      <c r="C28" s="133" t="s">
        <v>96</v>
      </c>
      <c r="D28" s="134">
        <v>4.2</v>
      </c>
      <c r="E28" s="113"/>
      <c r="F28" s="70"/>
      <c r="G28" s="114"/>
      <c r="H28" s="55"/>
      <c r="I28" s="114"/>
      <c r="J28" s="55"/>
      <c r="K28" s="114"/>
      <c r="L28" s="55"/>
      <c r="M28" s="114"/>
      <c r="N28" s="55"/>
      <c r="O28" s="55"/>
      <c r="P28" s="125"/>
    </row>
    <row r="29" spans="1:16" s="72" customFormat="1" ht="38.25" x14ac:dyDescent="0.2">
      <c r="A29" s="124" t="s">
        <v>124</v>
      </c>
      <c r="B29" s="172" t="s">
        <v>209</v>
      </c>
      <c r="C29" s="133" t="s">
        <v>96</v>
      </c>
      <c r="D29" s="156">
        <f>D25</f>
        <v>14.3</v>
      </c>
      <c r="E29" s="113"/>
      <c r="F29" s="70"/>
      <c r="G29" s="114"/>
      <c r="H29" s="70"/>
      <c r="I29" s="114"/>
      <c r="J29" s="55"/>
      <c r="K29" s="114"/>
      <c r="L29" s="55"/>
      <c r="M29" s="114"/>
      <c r="N29" s="55"/>
      <c r="O29" s="55"/>
      <c r="P29" s="125"/>
    </row>
    <row r="30" spans="1:16" s="72" customFormat="1" ht="51" x14ac:dyDescent="0.2">
      <c r="A30" s="124" t="s">
        <v>125</v>
      </c>
      <c r="B30" s="172" t="s">
        <v>210</v>
      </c>
      <c r="C30" s="133" t="s">
        <v>96</v>
      </c>
      <c r="D30" s="156">
        <f>D26</f>
        <v>46.4</v>
      </c>
      <c r="E30" s="69"/>
      <c r="F30" s="70"/>
      <c r="G30" s="71"/>
      <c r="H30" s="70"/>
      <c r="I30" s="71"/>
      <c r="J30" s="70"/>
      <c r="K30" s="71"/>
      <c r="L30" s="70"/>
      <c r="M30" s="71"/>
      <c r="N30" s="70"/>
      <c r="O30" s="70"/>
    </row>
    <row r="31" spans="1:16" s="72" customFormat="1" ht="51" x14ac:dyDescent="0.2">
      <c r="A31" s="124" t="s">
        <v>126</v>
      </c>
      <c r="B31" s="132" t="s">
        <v>211</v>
      </c>
      <c r="C31" s="133" t="s">
        <v>51</v>
      </c>
      <c r="D31" s="173">
        <f>(19.7*0.96*0.15)+(60.9*0.84*0.15)</f>
        <v>10.510199999999999</v>
      </c>
      <c r="E31" s="115"/>
      <c r="F31" s="70"/>
      <c r="G31" s="116"/>
      <c r="H31" s="55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127</v>
      </c>
      <c r="B32" s="132" t="s">
        <v>212</v>
      </c>
      <c r="C32" s="133" t="s">
        <v>51</v>
      </c>
      <c r="D32" s="173">
        <f>19.7*0.28+60.9*0.15</f>
        <v>14.651</v>
      </c>
      <c r="E32" s="115"/>
      <c r="F32" s="70"/>
      <c r="G32" s="116"/>
      <c r="H32" s="55"/>
      <c r="I32" s="114"/>
      <c r="J32" s="55"/>
      <c r="K32" s="114"/>
      <c r="L32" s="55"/>
      <c r="M32" s="71"/>
      <c r="N32" s="55"/>
      <c r="O32" s="55"/>
      <c r="P32" s="125"/>
    </row>
    <row r="33" spans="1:16" s="72" customFormat="1" x14ac:dyDescent="0.2">
      <c r="A33" s="124" t="s">
        <v>128</v>
      </c>
      <c r="B33" s="132" t="s">
        <v>52</v>
      </c>
      <c r="C33" s="133" t="s">
        <v>178</v>
      </c>
      <c r="D33" s="135">
        <v>1</v>
      </c>
      <c r="E33" s="115"/>
      <c r="F33" s="70"/>
      <c r="G33" s="116"/>
      <c r="H33" s="55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25.5" x14ac:dyDescent="0.2">
      <c r="A34" s="171">
        <v>2</v>
      </c>
      <c r="B34" s="130" t="s">
        <v>97</v>
      </c>
      <c r="C34" s="131"/>
      <c r="D34" s="131"/>
      <c r="E34" s="158"/>
      <c r="F34" s="70"/>
      <c r="G34" s="71"/>
      <c r="H34" s="70"/>
      <c r="I34" s="71"/>
      <c r="J34" s="70"/>
      <c r="K34" s="71"/>
      <c r="L34" s="70"/>
      <c r="M34" s="71"/>
      <c r="N34" s="70"/>
      <c r="O34" s="70"/>
    </row>
    <row r="35" spans="1:16" s="72" customFormat="1" ht="51" x14ac:dyDescent="0.2">
      <c r="A35" s="124" t="s">
        <v>77</v>
      </c>
      <c r="B35" s="136" t="s">
        <v>280</v>
      </c>
      <c r="C35" s="137" t="s">
        <v>49</v>
      </c>
      <c r="D35" s="138">
        <v>158.9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  <c r="P35" s="125"/>
    </row>
    <row r="36" spans="1:16" s="72" customFormat="1" ht="51" x14ac:dyDescent="0.2">
      <c r="A36" s="124" t="s">
        <v>78</v>
      </c>
      <c r="B36" s="136" t="s">
        <v>213</v>
      </c>
      <c r="C36" s="137" t="s">
        <v>49</v>
      </c>
      <c r="D36" s="138">
        <v>139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  <c r="P36" s="125"/>
    </row>
    <row r="37" spans="1:16" s="72" customFormat="1" ht="51" x14ac:dyDescent="0.2">
      <c r="A37" s="124" t="s">
        <v>79</v>
      </c>
      <c r="B37" s="136" t="s">
        <v>102</v>
      </c>
      <c r="C37" s="137" t="s">
        <v>49</v>
      </c>
      <c r="D37" s="138">
        <v>19.7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ht="51" x14ac:dyDescent="0.2">
      <c r="A38" s="124" t="s">
        <v>80</v>
      </c>
      <c r="B38" s="179" t="s">
        <v>243</v>
      </c>
      <c r="C38" s="156" t="s">
        <v>218</v>
      </c>
      <c r="D38" s="180">
        <v>1</v>
      </c>
      <c r="E38" s="113"/>
      <c r="F38" s="120"/>
      <c r="G38" s="114"/>
      <c r="H38" s="70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102" x14ac:dyDescent="0.2">
      <c r="A39" s="124" t="s">
        <v>81</v>
      </c>
      <c r="B39" s="139" t="s">
        <v>103</v>
      </c>
      <c r="C39" s="140" t="s">
        <v>218</v>
      </c>
      <c r="D39" s="141">
        <v>7</v>
      </c>
      <c r="E39" s="122"/>
      <c r="F39" s="55"/>
      <c r="G39" s="114"/>
      <c r="H39" s="55"/>
      <c r="I39" s="114"/>
      <c r="J39" s="55"/>
      <c r="K39" s="114"/>
      <c r="L39" s="55"/>
      <c r="M39" s="71"/>
      <c r="N39" s="55"/>
      <c r="O39" s="55"/>
      <c r="P39" s="125"/>
    </row>
    <row r="40" spans="1:16" s="72" customFormat="1" ht="102" x14ac:dyDescent="0.2">
      <c r="A40" s="124" t="s">
        <v>82</v>
      </c>
      <c r="B40" s="142" t="s">
        <v>220</v>
      </c>
      <c r="C40" s="137" t="s">
        <v>218</v>
      </c>
      <c r="D40" s="143">
        <v>5</v>
      </c>
      <c r="E40" s="113"/>
      <c r="F40" s="55"/>
      <c r="G40" s="114"/>
      <c r="H40" s="55"/>
      <c r="I40" s="114"/>
      <c r="J40" s="55"/>
      <c r="K40" s="114"/>
      <c r="L40" s="55"/>
      <c r="M40" s="114"/>
      <c r="N40" s="55"/>
      <c r="O40" s="55"/>
      <c r="P40" s="125"/>
    </row>
    <row r="41" spans="1:16" s="72" customFormat="1" ht="25.5" x14ac:dyDescent="0.2">
      <c r="A41" s="124" t="s">
        <v>83</v>
      </c>
      <c r="B41" s="144" t="s">
        <v>163</v>
      </c>
      <c r="C41" s="137" t="s">
        <v>106</v>
      </c>
      <c r="D41" s="143">
        <v>24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  <c r="P41" s="125"/>
    </row>
    <row r="42" spans="1:16" s="72" customFormat="1" ht="25.5" x14ac:dyDescent="0.2">
      <c r="A42" s="124" t="s">
        <v>84</v>
      </c>
      <c r="B42" s="144" t="s">
        <v>164</v>
      </c>
      <c r="C42" s="137" t="s">
        <v>106</v>
      </c>
      <c r="D42" s="143">
        <v>14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  <c r="P42" s="125"/>
    </row>
    <row r="43" spans="1:16" s="72" customFormat="1" ht="25.5" x14ac:dyDescent="0.2">
      <c r="A43" s="124" t="s">
        <v>85</v>
      </c>
      <c r="B43" s="144" t="s">
        <v>165</v>
      </c>
      <c r="C43" s="137" t="s">
        <v>104</v>
      </c>
      <c r="D43" s="148">
        <v>1</v>
      </c>
      <c r="E43" s="117"/>
      <c r="F43" s="55"/>
      <c r="G43" s="118"/>
      <c r="H43" s="70"/>
      <c r="I43" s="71"/>
      <c r="J43" s="70"/>
      <c r="K43" s="71"/>
      <c r="L43" s="70"/>
      <c r="M43" s="71"/>
      <c r="N43" s="70"/>
      <c r="O43" s="70"/>
      <c r="P43" s="125"/>
    </row>
    <row r="44" spans="1:16" s="72" customFormat="1" x14ac:dyDescent="0.2">
      <c r="A44" s="124" t="s">
        <v>86</v>
      </c>
      <c r="B44" s="144" t="s">
        <v>231</v>
      </c>
      <c r="C44" s="137" t="s">
        <v>104</v>
      </c>
      <c r="D44" s="148">
        <v>5</v>
      </c>
      <c r="E44" s="117"/>
      <c r="F44" s="55"/>
      <c r="G44" s="118"/>
      <c r="H44" s="70"/>
      <c r="I44" s="71"/>
      <c r="J44" s="70"/>
      <c r="K44" s="71"/>
      <c r="L44" s="70"/>
      <c r="M44" s="71"/>
      <c r="N44" s="70"/>
      <c r="O44" s="70"/>
      <c r="P44" s="125"/>
    </row>
    <row r="45" spans="1:16" s="72" customFormat="1" x14ac:dyDescent="0.2">
      <c r="A45" s="157"/>
      <c r="B45" s="194" t="s">
        <v>254</v>
      </c>
      <c r="C45" s="137"/>
      <c r="D45" s="148"/>
      <c r="E45" s="113"/>
      <c r="F45" s="70"/>
      <c r="G45" s="114"/>
      <c r="H45" s="70"/>
      <c r="I45" s="114"/>
      <c r="J45" s="55"/>
      <c r="K45" s="114"/>
      <c r="L45" s="55"/>
      <c r="M45" s="114"/>
      <c r="N45" s="55"/>
      <c r="O45" s="55"/>
    </row>
    <row r="46" spans="1:16" s="72" customFormat="1" x14ac:dyDescent="0.2">
      <c r="A46" s="157" t="s">
        <v>87</v>
      </c>
      <c r="B46" s="142" t="s">
        <v>159</v>
      </c>
      <c r="C46" s="157" t="s">
        <v>55</v>
      </c>
      <c r="D46" s="148">
        <v>2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6" s="72" customFormat="1" ht="27" x14ac:dyDescent="0.2">
      <c r="A47" s="157" t="s">
        <v>88</v>
      </c>
      <c r="B47" s="144" t="s">
        <v>255</v>
      </c>
      <c r="C47" s="157" t="s">
        <v>55</v>
      </c>
      <c r="D47" s="148">
        <v>2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6" s="72" customFormat="1" ht="27" x14ac:dyDescent="0.2">
      <c r="A48" s="157" t="s">
        <v>89</v>
      </c>
      <c r="B48" s="144" t="s">
        <v>160</v>
      </c>
      <c r="C48" s="157" t="s">
        <v>55</v>
      </c>
      <c r="D48" s="148">
        <v>2</v>
      </c>
      <c r="E48" s="115"/>
      <c r="F48" s="120"/>
      <c r="G48" s="116"/>
      <c r="H48" s="70"/>
      <c r="I48" s="114"/>
      <c r="J48" s="55"/>
      <c r="K48" s="114"/>
      <c r="L48" s="55"/>
      <c r="M48" s="114"/>
      <c r="N48" s="55"/>
      <c r="O48" s="55"/>
    </row>
    <row r="49" spans="1:16" s="72" customFormat="1" x14ac:dyDescent="0.2">
      <c r="A49" s="157" t="s">
        <v>90</v>
      </c>
      <c r="B49" s="142" t="s">
        <v>161</v>
      </c>
      <c r="C49" s="149" t="s">
        <v>49</v>
      </c>
      <c r="D49" s="138">
        <v>1</v>
      </c>
      <c r="E49" s="115"/>
      <c r="F49" s="120"/>
      <c r="G49" s="116"/>
      <c r="H49" s="70"/>
      <c r="I49" s="114"/>
      <c r="J49" s="55"/>
      <c r="K49" s="114"/>
      <c r="L49" s="55"/>
      <c r="M49" s="114"/>
      <c r="N49" s="55"/>
      <c r="O49" s="55"/>
    </row>
    <row r="50" spans="1:16" s="72" customFormat="1" x14ac:dyDescent="0.2">
      <c r="A50" s="157" t="s">
        <v>91</v>
      </c>
      <c r="B50" s="144" t="s">
        <v>256</v>
      </c>
      <c r="C50" s="156" t="s">
        <v>55</v>
      </c>
      <c r="D50" s="148">
        <v>4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</row>
    <row r="51" spans="1:16" s="72" customFormat="1" x14ac:dyDescent="0.2">
      <c r="A51" s="157" t="s">
        <v>92</v>
      </c>
      <c r="B51" s="144" t="s">
        <v>58</v>
      </c>
      <c r="C51" s="156" t="s">
        <v>55</v>
      </c>
      <c r="D51" s="135">
        <f>SUM(D38:D40)</f>
        <v>13</v>
      </c>
      <c r="E51" s="113"/>
      <c r="F51" s="120"/>
      <c r="G51" s="114"/>
      <c r="H51" s="55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ht="38.25" x14ac:dyDescent="0.2">
      <c r="A52" s="157" t="s">
        <v>93</v>
      </c>
      <c r="B52" s="132" t="s">
        <v>105</v>
      </c>
      <c r="C52" s="156" t="s">
        <v>55</v>
      </c>
      <c r="D52" s="135">
        <v>4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ht="38.25" x14ac:dyDescent="0.2">
      <c r="A53" s="157" t="s">
        <v>132</v>
      </c>
      <c r="B53" s="132" t="s">
        <v>281</v>
      </c>
      <c r="C53" s="156" t="s">
        <v>55</v>
      </c>
      <c r="D53" s="135">
        <v>8</v>
      </c>
      <c r="E53" s="113"/>
      <c r="F53" s="120"/>
      <c r="G53" s="114"/>
      <c r="H53" s="55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ht="25.5" x14ac:dyDescent="0.2">
      <c r="A54" s="157" t="s">
        <v>133</v>
      </c>
      <c r="B54" s="145" t="s">
        <v>57</v>
      </c>
      <c r="C54" s="124" t="s">
        <v>49</v>
      </c>
      <c r="D54" s="146">
        <f>SUM(D35:D37)</f>
        <v>317.59999999999997</v>
      </c>
      <c r="E54" s="113"/>
      <c r="F54" s="120"/>
      <c r="G54" s="114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x14ac:dyDescent="0.2">
      <c r="A55" s="157" t="s">
        <v>134</v>
      </c>
      <c r="B55" s="132" t="s">
        <v>56</v>
      </c>
      <c r="C55" s="124" t="s">
        <v>49</v>
      </c>
      <c r="D55" s="146">
        <f>D54</f>
        <v>317.59999999999997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x14ac:dyDescent="0.2">
      <c r="A56" s="157" t="s">
        <v>135</v>
      </c>
      <c r="B56" s="132" t="s">
        <v>107</v>
      </c>
      <c r="C56" s="124" t="s">
        <v>49</v>
      </c>
      <c r="D56" s="146">
        <f>D55</f>
        <v>317.59999999999997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51" x14ac:dyDescent="0.2">
      <c r="A57" s="157" t="s">
        <v>136</v>
      </c>
      <c r="B57" s="132" t="s">
        <v>53</v>
      </c>
      <c r="C57" s="124" t="s">
        <v>108</v>
      </c>
      <c r="D57" s="124">
        <v>32</v>
      </c>
      <c r="E57" s="113"/>
      <c r="F57" s="120"/>
      <c r="G57" s="114"/>
      <c r="H57" s="55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ht="63.75" x14ac:dyDescent="0.2">
      <c r="A58" s="157" t="s">
        <v>137</v>
      </c>
      <c r="B58" s="132" t="s">
        <v>109</v>
      </c>
      <c r="C58" s="124" t="s">
        <v>108</v>
      </c>
      <c r="D58" s="124">
        <v>12</v>
      </c>
      <c r="E58" s="113"/>
      <c r="F58" s="120"/>
      <c r="G58" s="114"/>
      <c r="H58" s="55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ht="25.5" x14ac:dyDescent="0.2">
      <c r="A59" s="157" t="s">
        <v>138</v>
      </c>
      <c r="B59" s="172" t="s">
        <v>222</v>
      </c>
      <c r="C59" s="182" t="s">
        <v>54</v>
      </c>
      <c r="D59" s="181">
        <v>11</v>
      </c>
      <c r="E59" s="113"/>
      <c r="F59" s="120"/>
      <c r="G59" s="114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ht="38.25" x14ac:dyDescent="0.2">
      <c r="A60" s="157" t="s">
        <v>139</v>
      </c>
      <c r="B60" s="172" t="s">
        <v>282</v>
      </c>
      <c r="C60" s="156" t="s">
        <v>49</v>
      </c>
      <c r="D60" s="183">
        <v>330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  <c r="P60" s="125"/>
    </row>
    <row r="61" spans="1:16" s="72" customFormat="1" ht="38.25" x14ac:dyDescent="0.2">
      <c r="A61" s="157" t="s">
        <v>140</v>
      </c>
      <c r="B61" s="172" t="s">
        <v>283</v>
      </c>
      <c r="C61" s="156" t="s">
        <v>106</v>
      </c>
      <c r="D61" s="181">
        <v>11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x14ac:dyDescent="0.2">
      <c r="A62" s="171">
        <v>3</v>
      </c>
      <c r="B62" s="130" t="s">
        <v>110</v>
      </c>
      <c r="C62" s="131"/>
      <c r="D62" s="131"/>
      <c r="E62" s="158"/>
      <c r="F62" s="70"/>
      <c r="G62" s="71"/>
      <c r="H62" s="70"/>
      <c r="I62" s="71"/>
      <c r="J62" s="70"/>
      <c r="K62" s="71"/>
      <c r="L62" s="70"/>
      <c r="M62" s="71"/>
      <c r="N62" s="70"/>
      <c r="O62" s="70"/>
    </row>
    <row r="63" spans="1:16" s="72" customFormat="1" ht="38.25" x14ac:dyDescent="0.2">
      <c r="A63" s="124" t="s">
        <v>59</v>
      </c>
      <c r="B63" s="119" t="s">
        <v>247</v>
      </c>
      <c r="C63" s="124" t="s">
        <v>49</v>
      </c>
      <c r="D63" s="146">
        <v>307.7</v>
      </c>
      <c r="E63" s="115"/>
      <c r="F63" s="120"/>
      <c r="G63" s="116"/>
      <c r="H63" s="70"/>
      <c r="I63" s="114"/>
      <c r="J63" s="55"/>
      <c r="K63" s="114"/>
      <c r="L63" s="55"/>
      <c r="M63" s="71"/>
      <c r="N63" s="55"/>
      <c r="O63" s="55"/>
      <c r="P63" s="125"/>
    </row>
    <row r="64" spans="1:16" s="72" customFormat="1" ht="38.25" x14ac:dyDescent="0.2">
      <c r="A64" s="124" t="s">
        <v>60</v>
      </c>
      <c r="B64" s="119" t="s">
        <v>284</v>
      </c>
      <c r="C64" s="124" t="s">
        <v>49</v>
      </c>
      <c r="D64" s="146">
        <v>60.9</v>
      </c>
      <c r="E64" s="115"/>
      <c r="F64" s="120"/>
      <c r="G64" s="116"/>
      <c r="H64" s="70"/>
      <c r="I64" s="114"/>
      <c r="J64" s="55"/>
      <c r="K64" s="114"/>
      <c r="L64" s="55"/>
      <c r="M64" s="71"/>
      <c r="N64" s="55"/>
      <c r="O64" s="55"/>
      <c r="P64" s="125"/>
    </row>
    <row r="65" spans="1:16" s="72" customFormat="1" x14ac:dyDescent="0.2">
      <c r="A65" s="124" t="s">
        <v>61</v>
      </c>
      <c r="B65" s="119" t="s">
        <v>257</v>
      </c>
      <c r="C65" s="124" t="s">
        <v>55</v>
      </c>
      <c r="D65" s="159">
        <v>12</v>
      </c>
      <c r="E65" s="115"/>
      <c r="F65" s="120"/>
      <c r="G65" s="116"/>
      <c r="H65" s="70"/>
      <c r="I65" s="114"/>
      <c r="J65" s="55"/>
      <c r="K65" s="114"/>
      <c r="L65" s="55"/>
      <c r="M65" s="71"/>
      <c r="N65" s="55"/>
      <c r="O65" s="55"/>
      <c r="P65" s="125"/>
    </row>
    <row r="66" spans="1:16" s="72" customFormat="1" x14ac:dyDescent="0.2">
      <c r="A66" s="124" t="s">
        <v>62</v>
      </c>
      <c r="B66" s="119" t="s">
        <v>258</v>
      </c>
      <c r="C66" s="124" t="s">
        <v>55</v>
      </c>
      <c r="D66" s="159">
        <v>1</v>
      </c>
      <c r="E66" s="115"/>
      <c r="F66" s="120"/>
      <c r="G66" s="116"/>
      <c r="H66" s="70"/>
      <c r="I66" s="114"/>
      <c r="J66" s="55"/>
      <c r="K66" s="114"/>
      <c r="L66" s="55"/>
      <c r="M66" s="71"/>
      <c r="N66" s="55"/>
      <c r="O66" s="55"/>
      <c r="P66" s="125"/>
    </row>
    <row r="67" spans="1:16" s="72" customFormat="1" x14ac:dyDescent="0.2">
      <c r="A67" s="124" t="s">
        <v>63</v>
      </c>
      <c r="B67" s="119" t="s">
        <v>259</v>
      </c>
      <c r="C67" s="124" t="s">
        <v>55</v>
      </c>
      <c r="D67" s="159">
        <v>3</v>
      </c>
      <c r="E67" s="115"/>
      <c r="F67" s="120"/>
      <c r="G67" s="116"/>
      <c r="H67" s="70"/>
      <c r="I67" s="114"/>
      <c r="J67" s="55"/>
      <c r="K67" s="114"/>
      <c r="L67" s="55"/>
      <c r="M67" s="71"/>
      <c r="N67" s="55"/>
      <c r="O67" s="55"/>
      <c r="P67" s="125"/>
    </row>
    <row r="68" spans="1:16" s="72" customFormat="1" x14ac:dyDescent="0.2">
      <c r="A68" s="124" t="s">
        <v>64</v>
      </c>
      <c r="B68" s="119" t="s">
        <v>260</v>
      </c>
      <c r="C68" s="124" t="s">
        <v>55</v>
      </c>
      <c r="D68" s="159">
        <v>12</v>
      </c>
      <c r="E68" s="115"/>
      <c r="F68" s="120"/>
      <c r="G68" s="116"/>
      <c r="H68" s="70"/>
      <c r="I68" s="114"/>
      <c r="J68" s="55"/>
      <c r="K68" s="114"/>
      <c r="L68" s="55"/>
      <c r="M68" s="71"/>
      <c r="N68" s="55"/>
      <c r="O68" s="55"/>
      <c r="P68" s="125"/>
    </row>
    <row r="69" spans="1:16" s="72" customFormat="1" x14ac:dyDescent="0.2">
      <c r="A69" s="124" t="s">
        <v>65</v>
      </c>
      <c r="B69" s="119" t="s">
        <v>261</v>
      </c>
      <c r="C69" s="124" t="s">
        <v>55</v>
      </c>
      <c r="D69" s="159">
        <v>4</v>
      </c>
      <c r="E69" s="115"/>
      <c r="F69" s="120"/>
      <c r="G69" s="116"/>
      <c r="H69" s="70"/>
      <c r="I69" s="114"/>
      <c r="J69" s="55"/>
      <c r="K69" s="114"/>
      <c r="L69" s="55"/>
      <c r="M69" s="71"/>
      <c r="N69" s="55"/>
      <c r="O69" s="55"/>
      <c r="P69" s="125"/>
    </row>
    <row r="70" spans="1:16" s="72" customFormat="1" ht="38.25" x14ac:dyDescent="0.2">
      <c r="A70" s="124" t="s">
        <v>66</v>
      </c>
      <c r="B70" s="179" t="s">
        <v>262</v>
      </c>
      <c r="C70" s="156" t="s">
        <v>27</v>
      </c>
      <c r="D70" s="195">
        <v>2</v>
      </c>
      <c r="E70" s="113"/>
      <c r="F70" s="120"/>
      <c r="G70" s="114"/>
      <c r="H70" s="70"/>
      <c r="I70" s="114"/>
      <c r="J70" s="55"/>
      <c r="K70" s="114"/>
      <c r="L70" s="55"/>
      <c r="M70" s="114"/>
      <c r="N70" s="55"/>
      <c r="O70" s="55"/>
      <c r="P70" s="125"/>
    </row>
    <row r="71" spans="1:16" s="72" customFormat="1" ht="38.25" x14ac:dyDescent="0.2">
      <c r="A71" s="124" t="s">
        <v>67</v>
      </c>
      <c r="B71" s="119" t="s">
        <v>263</v>
      </c>
      <c r="C71" s="124" t="s">
        <v>55</v>
      </c>
      <c r="D71" s="159">
        <v>12</v>
      </c>
      <c r="E71" s="113"/>
      <c r="F71" s="120"/>
      <c r="G71" s="114"/>
      <c r="H71" s="70"/>
      <c r="I71" s="114"/>
      <c r="J71" s="55"/>
      <c r="K71" s="114"/>
      <c r="L71" s="55"/>
      <c r="M71" s="114"/>
      <c r="N71" s="55"/>
      <c r="O71" s="55"/>
      <c r="P71" s="125"/>
    </row>
    <row r="72" spans="1:16" s="72" customFormat="1" x14ac:dyDescent="0.2">
      <c r="A72" s="124" t="s">
        <v>68</v>
      </c>
      <c r="B72" s="119" t="s">
        <v>265</v>
      </c>
      <c r="C72" s="124" t="s">
        <v>55</v>
      </c>
      <c r="D72" s="159">
        <v>1</v>
      </c>
      <c r="E72" s="115"/>
      <c r="F72" s="120"/>
      <c r="G72" s="116"/>
      <c r="H72" s="70"/>
      <c r="I72" s="114"/>
      <c r="J72" s="55"/>
      <c r="K72" s="114"/>
      <c r="L72" s="55"/>
      <c r="M72" s="71"/>
      <c r="N72" s="55"/>
      <c r="O72" s="55"/>
      <c r="P72" s="125"/>
    </row>
    <row r="73" spans="1:16" s="72" customFormat="1" ht="25.5" x14ac:dyDescent="0.2">
      <c r="A73" s="124" t="s">
        <v>69</v>
      </c>
      <c r="B73" s="119" t="s">
        <v>287</v>
      </c>
      <c r="C73" s="124" t="s">
        <v>55</v>
      </c>
      <c r="D73" s="159">
        <v>11</v>
      </c>
      <c r="E73" s="115"/>
      <c r="F73" s="120"/>
      <c r="G73" s="116"/>
      <c r="H73" s="70"/>
      <c r="I73" s="114"/>
      <c r="J73" s="55"/>
      <c r="K73" s="114"/>
      <c r="L73" s="55"/>
      <c r="M73" s="71"/>
      <c r="N73" s="55"/>
      <c r="O73" s="55"/>
      <c r="P73" s="125"/>
    </row>
    <row r="74" spans="1:16" s="72" customFormat="1" ht="14.25" x14ac:dyDescent="0.2">
      <c r="A74" s="124" t="s">
        <v>70</v>
      </c>
      <c r="B74" s="179" t="s">
        <v>288</v>
      </c>
      <c r="C74" s="124" t="s">
        <v>55</v>
      </c>
      <c r="D74" s="196">
        <v>1</v>
      </c>
      <c r="E74" s="115"/>
      <c r="F74" s="120"/>
      <c r="G74" s="116"/>
      <c r="H74" s="70"/>
      <c r="I74" s="114"/>
      <c r="J74" s="55"/>
      <c r="K74" s="114"/>
      <c r="L74" s="55"/>
      <c r="M74" s="71"/>
      <c r="N74" s="55"/>
      <c r="O74" s="55"/>
      <c r="P74" s="125"/>
    </row>
    <row r="75" spans="1:16" s="72" customFormat="1" ht="14.25" x14ac:dyDescent="0.2">
      <c r="A75" s="124" t="s">
        <v>71</v>
      </c>
      <c r="B75" s="179" t="s">
        <v>269</v>
      </c>
      <c r="C75" s="124" t="s">
        <v>55</v>
      </c>
      <c r="D75" s="196">
        <v>1</v>
      </c>
      <c r="E75" s="115"/>
      <c r="F75" s="120"/>
      <c r="G75" s="116"/>
      <c r="H75" s="70"/>
      <c r="I75" s="114"/>
      <c r="J75" s="55"/>
      <c r="K75" s="114"/>
      <c r="L75" s="55"/>
      <c r="M75" s="71"/>
      <c r="N75" s="55"/>
      <c r="O75" s="55"/>
      <c r="P75" s="125"/>
    </row>
    <row r="76" spans="1:16" s="72" customFormat="1" ht="14.25" x14ac:dyDescent="0.2">
      <c r="A76" s="124" t="s">
        <v>166</v>
      </c>
      <c r="B76" s="179" t="s">
        <v>289</v>
      </c>
      <c r="C76" s="124" t="s">
        <v>55</v>
      </c>
      <c r="D76" s="196">
        <v>1</v>
      </c>
      <c r="E76" s="115"/>
      <c r="F76" s="120"/>
      <c r="G76" s="116"/>
      <c r="H76" s="70"/>
      <c r="I76" s="114"/>
      <c r="J76" s="55"/>
      <c r="K76" s="114"/>
      <c r="L76" s="55"/>
      <c r="M76" s="71"/>
      <c r="N76" s="55"/>
      <c r="O76" s="55"/>
      <c r="P76" s="125"/>
    </row>
    <row r="77" spans="1:16" s="72" customFormat="1" ht="38.25" x14ac:dyDescent="0.2">
      <c r="A77" s="124" t="s">
        <v>167</v>
      </c>
      <c r="B77" s="172" t="s">
        <v>226</v>
      </c>
      <c r="C77" s="124" t="s">
        <v>55</v>
      </c>
      <c r="D77" s="156">
        <v>12</v>
      </c>
      <c r="E77" s="113"/>
      <c r="F77" s="120"/>
      <c r="G77" s="114"/>
      <c r="H77" s="55"/>
      <c r="I77" s="114"/>
      <c r="J77" s="55"/>
      <c r="K77" s="114"/>
      <c r="L77" s="55"/>
      <c r="M77" s="114"/>
      <c r="N77" s="55"/>
      <c r="O77" s="55"/>
      <c r="P77" s="125"/>
    </row>
    <row r="78" spans="1:16" s="72" customFormat="1" x14ac:dyDescent="0.2">
      <c r="A78" s="124" t="s">
        <v>168</v>
      </c>
      <c r="B78" s="179" t="s">
        <v>182</v>
      </c>
      <c r="C78" s="156" t="s">
        <v>49</v>
      </c>
      <c r="D78" s="175">
        <f>SUM(D63:D64)</f>
        <v>368.59999999999997</v>
      </c>
      <c r="E78" s="115"/>
      <c r="F78" s="120"/>
      <c r="G78" s="116"/>
      <c r="H78" s="70"/>
      <c r="I78" s="114"/>
      <c r="J78" s="55"/>
      <c r="K78" s="114"/>
      <c r="L78" s="55"/>
      <c r="M78" s="114"/>
      <c r="N78" s="55"/>
      <c r="O78" s="55"/>
      <c r="P78" s="125"/>
    </row>
    <row r="79" spans="1:16" s="72" customFormat="1" x14ac:dyDescent="0.2">
      <c r="A79" s="124" t="s">
        <v>169</v>
      </c>
      <c r="B79" s="184" t="s">
        <v>181</v>
      </c>
      <c r="C79" s="156" t="s">
        <v>49</v>
      </c>
      <c r="D79" s="175">
        <f>D78</f>
        <v>368.59999999999997</v>
      </c>
      <c r="E79" s="113"/>
      <c r="F79" s="120"/>
      <c r="G79" s="114"/>
      <c r="H79" s="70"/>
      <c r="I79" s="114"/>
      <c r="J79" s="55"/>
      <c r="K79" s="114"/>
      <c r="L79" s="55"/>
      <c r="M79" s="114"/>
      <c r="N79" s="55"/>
      <c r="O79" s="55"/>
      <c r="P79" s="125"/>
    </row>
    <row r="80" spans="1:16" s="72" customFormat="1" x14ac:dyDescent="0.2">
      <c r="A80" s="124" t="s">
        <v>170</v>
      </c>
      <c r="B80" s="172" t="s">
        <v>251</v>
      </c>
      <c r="C80" s="182" t="s">
        <v>55</v>
      </c>
      <c r="D80" s="193">
        <v>1</v>
      </c>
      <c r="E80" s="69"/>
      <c r="F80" s="120"/>
      <c r="G80" s="71"/>
      <c r="H80" s="70"/>
      <c r="I80" s="71"/>
      <c r="J80" s="70"/>
      <c r="K80" s="71"/>
      <c r="L80" s="70"/>
      <c r="M80" s="71"/>
      <c r="N80" s="70"/>
      <c r="O80" s="70"/>
      <c r="P80" s="125"/>
    </row>
    <row r="81" spans="1:18" s="72" customFormat="1" ht="51" x14ac:dyDescent="0.2">
      <c r="A81" s="124" t="s">
        <v>171</v>
      </c>
      <c r="B81" s="132" t="s">
        <v>53</v>
      </c>
      <c r="C81" s="124" t="s">
        <v>108</v>
      </c>
      <c r="D81" s="124">
        <v>37</v>
      </c>
      <c r="E81" s="113"/>
      <c r="F81" s="120"/>
      <c r="G81" s="114"/>
      <c r="H81" s="55"/>
      <c r="I81" s="114"/>
      <c r="J81" s="55"/>
      <c r="K81" s="114"/>
      <c r="L81" s="55"/>
      <c r="M81" s="114"/>
      <c r="N81" s="55"/>
      <c r="O81" s="55"/>
      <c r="P81" s="125"/>
    </row>
    <row r="82" spans="1:18" s="72" customFormat="1" ht="63.75" x14ac:dyDescent="0.2">
      <c r="A82" s="124" t="s">
        <v>172</v>
      </c>
      <c r="B82" s="132" t="s">
        <v>109</v>
      </c>
      <c r="C82" s="124" t="s">
        <v>108</v>
      </c>
      <c r="D82" s="124">
        <v>21</v>
      </c>
      <c r="E82" s="113"/>
      <c r="F82" s="120"/>
      <c r="G82" s="114"/>
      <c r="H82" s="55"/>
      <c r="I82" s="114"/>
      <c r="J82" s="55"/>
      <c r="K82" s="114"/>
      <c r="L82" s="55"/>
      <c r="M82" s="114"/>
      <c r="N82" s="55"/>
      <c r="O82" s="55"/>
      <c r="P82" s="125"/>
    </row>
    <row r="83" spans="1:18" s="72" customFormat="1" ht="25.5" x14ac:dyDescent="0.2">
      <c r="A83" s="124" t="s">
        <v>173</v>
      </c>
      <c r="B83" s="172" t="s">
        <v>252</v>
      </c>
      <c r="C83" s="156" t="s">
        <v>54</v>
      </c>
      <c r="D83" s="156">
        <v>2</v>
      </c>
      <c r="E83" s="113"/>
      <c r="F83" s="120"/>
      <c r="G83" s="114"/>
      <c r="H83" s="70"/>
      <c r="I83" s="114"/>
      <c r="J83" s="55"/>
      <c r="K83" s="114"/>
      <c r="L83" s="55"/>
      <c r="M83" s="114"/>
      <c r="N83" s="55"/>
      <c r="O83" s="55"/>
      <c r="P83" s="125"/>
    </row>
    <row r="84" spans="1:18" s="72" customFormat="1" ht="25.5" x14ac:dyDescent="0.2">
      <c r="A84" s="124" t="s">
        <v>174</v>
      </c>
      <c r="B84" s="172" t="s">
        <v>285</v>
      </c>
      <c r="C84" s="156" t="s">
        <v>49</v>
      </c>
      <c r="D84" s="183">
        <v>350</v>
      </c>
      <c r="E84" s="115"/>
      <c r="F84" s="120"/>
      <c r="G84" s="116"/>
      <c r="H84" s="70"/>
      <c r="I84" s="114"/>
      <c r="J84" s="55"/>
      <c r="K84" s="114"/>
      <c r="L84" s="55"/>
      <c r="M84" s="114"/>
      <c r="N84" s="55"/>
      <c r="O84" s="55"/>
      <c r="P84" s="125"/>
    </row>
    <row r="85" spans="1:18" s="72" customFormat="1" ht="38.25" x14ac:dyDescent="0.2">
      <c r="A85" s="124" t="s">
        <v>175</v>
      </c>
      <c r="B85" s="172" t="s">
        <v>286</v>
      </c>
      <c r="C85" s="156" t="s">
        <v>106</v>
      </c>
      <c r="D85" s="156">
        <v>1</v>
      </c>
      <c r="E85" s="113"/>
      <c r="F85" s="120"/>
      <c r="G85" s="114"/>
      <c r="H85" s="55"/>
      <c r="I85" s="114"/>
      <c r="J85" s="55"/>
      <c r="K85" s="114"/>
      <c r="L85" s="55"/>
      <c r="M85" s="114"/>
      <c r="N85" s="55"/>
      <c r="O85" s="55"/>
      <c r="P85" s="125"/>
    </row>
    <row r="86" spans="1:18" s="72" customFormat="1" ht="25.5" x14ac:dyDescent="0.2">
      <c r="A86" s="124" t="s">
        <v>176</v>
      </c>
      <c r="B86" s="172" t="s">
        <v>180</v>
      </c>
      <c r="C86" s="156" t="s">
        <v>106</v>
      </c>
      <c r="D86" s="156">
        <v>30</v>
      </c>
      <c r="E86" s="113"/>
      <c r="F86" s="120"/>
      <c r="G86" s="114"/>
      <c r="H86" s="70"/>
      <c r="I86" s="114"/>
      <c r="J86" s="55"/>
      <c r="K86" s="114"/>
      <c r="L86" s="55"/>
      <c r="M86" s="114"/>
      <c r="N86" s="55"/>
      <c r="O86" s="55"/>
      <c r="P86" s="125"/>
    </row>
    <row r="87" spans="1:18" s="110" customFormat="1" x14ac:dyDescent="0.2">
      <c r="A87" s="127"/>
      <c r="B87" s="128"/>
      <c r="C87" s="126"/>
      <c r="D87" s="129"/>
      <c r="E87" s="113"/>
      <c r="F87" s="120"/>
      <c r="G87" s="116"/>
      <c r="H87" s="70"/>
      <c r="I87" s="114"/>
      <c r="J87" s="55"/>
      <c r="K87" s="114"/>
      <c r="L87" s="55"/>
      <c r="M87" s="114"/>
      <c r="N87" s="55"/>
      <c r="O87" s="55"/>
    </row>
    <row r="88" spans="1:18" s="33" customFormat="1" x14ac:dyDescent="0.2">
      <c r="A88" s="34"/>
      <c r="B88" s="22" t="s">
        <v>0</v>
      </c>
      <c r="C88" s="35"/>
      <c r="D88" s="34"/>
      <c r="E88" s="36"/>
      <c r="F88" s="37"/>
      <c r="G88" s="39"/>
      <c r="H88" s="165"/>
      <c r="I88" s="39"/>
      <c r="J88" s="38"/>
      <c r="K88" s="39">
        <f>SUM(K11:K87)</f>
        <v>0</v>
      </c>
      <c r="L88" s="38">
        <f>SUM(L11:L87)</f>
        <v>0</v>
      </c>
      <c r="M88" s="39">
        <f>SUM(M11:M87)</f>
        <v>0</v>
      </c>
      <c r="N88" s="38">
        <f>SUM(N11:N87)</f>
        <v>0</v>
      </c>
      <c r="O88" s="56">
        <f>SUM(O11:O87)</f>
        <v>0</v>
      </c>
    </row>
    <row r="89" spans="1:18" x14ac:dyDescent="0.2">
      <c r="J89" s="15" t="s">
        <v>339</v>
      </c>
      <c r="K89" s="14"/>
      <c r="L89" s="14"/>
      <c r="M89" s="14">
        <f>M88*5%</f>
        <v>0</v>
      </c>
      <c r="N89" s="14"/>
      <c r="O89" s="40">
        <f>M89</f>
        <v>0</v>
      </c>
    </row>
    <row r="90" spans="1:18" x14ac:dyDescent="0.2">
      <c r="J90" s="15" t="s">
        <v>19</v>
      </c>
      <c r="K90" s="41">
        <f>SUM(K88:K89)</f>
        <v>0</v>
      </c>
      <c r="L90" s="41">
        <f>SUM(L88:L89)</f>
        <v>0</v>
      </c>
      <c r="M90" s="41">
        <f>SUM(M88:M89)</f>
        <v>0</v>
      </c>
      <c r="N90" s="41">
        <f>SUM(N88:N89)</f>
        <v>0</v>
      </c>
      <c r="O90" s="42">
        <f>SUM(O88:O89)</f>
        <v>0</v>
      </c>
    </row>
    <row r="91" spans="1:18" x14ac:dyDescent="0.2">
      <c r="J91" s="15"/>
      <c r="K91" s="57"/>
      <c r="L91" s="57"/>
      <c r="M91" s="57"/>
      <c r="N91" s="57"/>
      <c r="O91" s="58"/>
    </row>
    <row r="92" spans="1:18" s="4" customFormat="1" x14ac:dyDescent="0.2">
      <c r="A92" s="3"/>
      <c r="B92" s="43" t="s">
        <v>25</v>
      </c>
      <c r="C92" s="2"/>
      <c r="D92" s="3"/>
      <c r="E92" s="44"/>
      <c r="G92" s="5"/>
      <c r="H92" s="162"/>
      <c r="I92" s="5"/>
      <c r="J92" s="5"/>
      <c r="K92" s="5"/>
      <c r="L92" s="5"/>
      <c r="M92" s="5"/>
      <c r="N92" s="5"/>
      <c r="O92" s="6"/>
      <c r="P92" s="6"/>
      <c r="Q92" s="6"/>
      <c r="R92" s="6"/>
    </row>
    <row r="93" spans="1:18" s="4" customFormat="1" x14ac:dyDescent="0.2">
      <c r="A93" s="3"/>
      <c r="B93" s="1"/>
      <c r="C93" s="2"/>
      <c r="D93" s="3"/>
      <c r="E93" s="44"/>
      <c r="G93" s="5"/>
      <c r="H93" s="162"/>
      <c r="I93" s="5"/>
      <c r="J93" s="5"/>
      <c r="K93" s="5"/>
      <c r="L93" s="5"/>
      <c r="M93" s="5"/>
      <c r="N93" s="5"/>
      <c r="O93" s="6"/>
      <c r="P93" s="6"/>
      <c r="Q93" s="6"/>
      <c r="R93" s="6"/>
    </row>
    <row r="94" spans="1:18" s="4" customFormat="1" x14ac:dyDescent="0.2">
      <c r="A94" s="3"/>
      <c r="B94" s="43" t="s">
        <v>26</v>
      </c>
      <c r="C94" s="2"/>
      <c r="D94" s="3"/>
      <c r="E94" s="44"/>
      <c r="G94" s="5"/>
      <c r="H94" s="162"/>
      <c r="I94" s="5"/>
      <c r="J94" s="5"/>
      <c r="K94" s="5"/>
      <c r="L94" s="5"/>
      <c r="M94" s="5"/>
      <c r="N94" s="5"/>
      <c r="O94" s="6"/>
      <c r="P94" s="6"/>
      <c r="Q94" s="6"/>
      <c r="R94" s="6"/>
    </row>
    <row r="95" spans="1:18" s="4" customFormat="1" x14ac:dyDescent="0.2">
      <c r="A95" s="3"/>
      <c r="B95" s="1"/>
      <c r="C95" s="2"/>
      <c r="D95" s="3"/>
      <c r="E95" s="44"/>
      <c r="G95" s="5"/>
      <c r="H95" s="162"/>
      <c r="I95" s="5"/>
      <c r="J95" s="5"/>
      <c r="K95" s="5"/>
      <c r="L95" s="5"/>
      <c r="M95" s="5"/>
      <c r="N95" s="5"/>
      <c r="O95" s="6"/>
      <c r="P95" s="6"/>
      <c r="Q95" s="6"/>
      <c r="R95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1-5&amp;"Arial,Bold"&amp;UŪDENSAPGĀDE Ū1 UN PAŠTECES KANALIZĀCIJA K1 MAZĀ DĀRZA IELĀ (K1 posmā no K1-19 līdz K1-16 (neieskaitot);                                       Ū1 posmā no Md-1 līdz Md-14 ).</oddHeader>
    <oddFooter>&amp;C&amp;8&amp;P</oddFooter>
  </headerFooter>
  <rowBreaks count="1" manualBreakCount="1">
    <brk id="76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view="pageBreakPreview" zoomScaleSheetLayoutView="100" workbookViewId="0">
      <selection activeCell="P9" sqref="P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O72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201">
        <v>1</v>
      </c>
      <c r="B11" s="202" t="s">
        <v>94</v>
      </c>
      <c r="C11" s="203"/>
      <c r="D11" s="203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309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56" t="s">
        <v>73</v>
      </c>
      <c r="B13" s="172" t="s">
        <v>200</v>
      </c>
      <c r="C13" s="133" t="s">
        <v>96</v>
      </c>
      <c r="D13" s="134">
        <v>75.099999999999994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56">
        <v>259.5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56" t="s">
        <v>75</v>
      </c>
      <c r="B15" s="172" t="s">
        <v>208</v>
      </c>
      <c r="C15" s="133" t="s">
        <v>96</v>
      </c>
      <c r="D15" s="156">
        <v>140.6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63.75" x14ac:dyDescent="0.2">
      <c r="A16" s="156" t="s">
        <v>76</v>
      </c>
      <c r="B16" s="172" t="s">
        <v>201</v>
      </c>
      <c r="C16" s="133" t="s">
        <v>96</v>
      </c>
      <c r="D16" s="134">
        <f>D13</f>
        <v>75.099999999999994</v>
      </c>
      <c r="E16" s="69"/>
      <c r="F16" s="70"/>
      <c r="G16" s="71"/>
      <c r="H16" s="70"/>
      <c r="I16" s="71"/>
      <c r="J16" s="70"/>
      <c r="K16" s="71"/>
      <c r="L16" s="70"/>
      <c r="M16" s="71"/>
      <c r="N16" s="70"/>
      <c r="O16" s="70"/>
    </row>
    <row r="17" spans="1:16" s="72" customFormat="1" ht="38.25" x14ac:dyDescent="0.2">
      <c r="A17" s="156" t="s">
        <v>112</v>
      </c>
      <c r="B17" s="172" t="s">
        <v>209</v>
      </c>
      <c r="C17" s="133" t="s">
        <v>96</v>
      </c>
      <c r="D17" s="156">
        <f>D14</f>
        <v>259.5</v>
      </c>
      <c r="E17" s="113"/>
      <c r="F17" s="70"/>
      <c r="G17" s="114"/>
      <c r="H17" s="70"/>
      <c r="I17" s="114"/>
      <c r="J17" s="55"/>
      <c r="K17" s="114"/>
      <c r="L17" s="55"/>
      <c r="M17" s="114"/>
      <c r="N17" s="55"/>
      <c r="O17" s="55"/>
    </row>
    <row r="18" spans="1:16" s="72" customFormat="1" ht="51" x14ac:dyDescent="0.2">
      <c r="A18" s="156" t="s">
        <v>113</v>
      </c>
      <c r="B18" s="172" t="s">
        <v>210</v>
      </c>
      <c r="C18" s="133" t="s">
        <v>96</v>
      </c>
      <c r="D18" s="156">
        <f>D15</f>
        <v>140.6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6" s="72" customFormat="1" ht="76.5" x14ac:dyDescent="0.2">
      <c r="A19" s="156" t="s">
        <v>114</v>
      </c>
      <c r="B19" s="132" t="s">
        <v>50</v>
      </c>
      <c r="C19" s="133" t="s">
        <v>49</v>
      </c>
      <c r="D19" s="134">
        <v>88.3</v>
      </c>
      <c r="E19" s="113"/>
      <c r="F19" s="70"/>
      <c r="G19" s="114"/>
      <c r="H19" s="55"/>
      <c r="I19" s="114"/>
      <c r="J19" s="55"/>
      <c r="K19" s="114"/>
      <c r="L19" s="55"/>
      <c r="M19" s="114"/>
      <c r="N19" s="55"/>
      <c r="O19" s="55"/>
      <c r="P19" s="125"/>
    </row>
    <row r="20" spans="1:16" s="72" customFormat="1" ht="38.25" x14ac:dyDescent="0.2">
      <c r="A20" s="156" t="s">
        <v>115</v>
      </c>
      <c r="B20" s="132" t="s">
        <v>290</v>
      </c>
      <c r="C20" s="133" t="s">
        <v>51</v>
      </c>
      <c r="D20" s="173">
        <f>(309*0.87*0.15)</f>
        <v>40.324499999999993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ht="38.25" x14ac:dyDescent="0.2">
      <c r="A21" s="156" t="s">
        <v>116</v>
      </c>
      <c r="B21" s="132" t="s">
        <v>291</v>
      </c>
      <c r="C21" s="133" t="s">
        <v>51</v>
      </c>
      <c r="D21" s="173">
        <f>309*0.18</f>
        <v>55.62</v>
      </c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x14ac:dyDescent="0.2">
      <c r="A22" s="156" t="s">
        <v>117</v>
      </c>
      <c r="B22" s="132" t="s">
        <v>52</v>
      </c>
      <c r="C22" s="133" t="s">
        <v>178</v>
      </c>
      <c r="D22" s="135">
        <v>1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  <c r="P22" s="125"/>
    </row>
    <row r="23" spans="1:16" s="72" customFormat="1" x14ac:dyDescent="0.2">
      <c r="A23" s="124"/>
      <c r="B23" s="174" t="s">
        <v>204</v>
      </c>
      <c r="C23" s="174"/>
      <c r="D23" s="174"/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24" t="s">
        <v>118</v>
      </c>
      <c r="B24" s="132" t="s">
        <v>277</v>
      </c>
      <c r="C24" s="133" t="s">
        <v>49</v>
      </c>
      <c r="D24" s="134">
        <v>58.7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25.5" x14ac:dyDescent="0.2">
      <c r="A25" s="124" t="s">
        <v>120</v>
      </c>
      <c r="B25" s="172" t="s">
        <v>207</v>
      </c>
      <c r="C25" s="133" t="s">
        <v>96</v>
      </c>
      <c r="D25" s="156">
        <v>32.9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P25" s="125"/>
    </row>
    <row r="26" spans="1:16" s="72" customFormat="1" ht="25.5" x14ac:dyDescent="0.2">
      <c r="A26" s="124" t="s">
        <v>121</v>
      </c>
      <c r="B26" s="172" t="s">
        <v>208</v>
      </c>
      <c r="C26" s="133" t="s">
        <v>96</v>
      </c>
      <c r="D26" s="156">
        <v>36.799999999999997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  <c r="P26" s="125"/>
    </row>
    <row r="27" spans="1:16" s="72" customFormat="1" ht="38.25" x14ac:dyDescent="0.2">
      <c r="A27" s="124" t="s">
        <v>122</v>
      </c>
      <c r="B27" s="172" t="s">
        <v>209</v>
      </c>
      <c r="C27" s="133" t="s">
        <v>96</v>
      </c>
      <c r="D27" s="156">
        <f>D25</f>
        <v>32.9</v>
      </c>
      <c r="E27" s="113"/>
      <c r="F27" s="70"/>
      <c r="G27" s="114"/>
      <c r="H27" s="70"/>
      <c r="I27" s="114"/>
      <c r="J27" s="55"/>
      <c r="K27" s="114"/>
      <c r="L27" s="55"/>
      <c r="M27" s="114"/>
      <c r="N27" s="55"/>
      <c r="O27" s="55"/>
      <c r="P27" s="125"/>
    </row>
    <row r="28" spans="1:16" s="72" customFormat="1" ht="51" x14ac:dyDescent="0.2">
      <c r="A28" s="124" t="s">
        <v>123</v>
      </c>
      <c r="B28" s="172" t="s">
        <v>210</v>
      </c>
      <c r="C28" s="133" t="s">
        <v>96</v>
      </c>
      <c r="D28" s="156">
        <f>D26</f>
        <v>36.799999999999997</v>
      </c>
      <c r="E28" s="69"/>
      <c r="F28" s="70"/>
      <c r="G28" s="71"/>
      <c r="H28" s="70"/>
      <c r="I28" s="71"/>
      <c r="J28" s="70"/>
      <c r="K28" s="71"/>
      <c r="L28" s="70"/>
      <c r="M28" s="71"/>
      <c r="N28" s="70"/>
      <c r="O28" s="70"/>
      <c r="P28" s="125"/>
    </row>
    <row r="29" spans="1:16" s="72" customFormat="1" ht="38.25" x14ac:dyDescent="0.2">
      <c r="A29" s="124" t="s">
        <v>124</v>
      </c>
      <c r="B29" s="132" t="s">
        <v>290</v>
      </c>
      <c r="C29" s="133" t="s">
        <v>51</v>
      </c>
      <c r="D29" s="173">
        <f>(58.7*0.84*0.15)</f>
        <v>7.3961999999999994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38.25" x14ac:dyDescent="0.2">
      <c r="A30" s="124" t="s">
        <v>125</v>
      </c>
      <c r="B30" s="132" t="s">
        <v>291</v>
      </c>
      <c r="C30" s="133" t="s">
        <v>51</v>
      </c>
      <c r="D30" s="173">
        <f>58.7*0.15</f>
        <v>8.8049999999999997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6" s="72" customFormat="1" x14ac:dyDescent="0.2">
      <c r="A31" s="124" t="s">
        <v>126</v>
      </c>
      <c r="B31" s="132" t="s">
        <v>52</v>
      </c>
      <c r="C31" s="133" t="s">
        <v>178</v>
      </c>
      <c r="D31" s="135">
        <v>1</v>
      </c>
      <c r="E31" s="115"/>
      <c r="F31" s="70"/>
      <c r="G31" s="116"/>
      <c r="H31" s="55"/>
      <c r="I31" s="114"/>
      <c r="J31" s="55"/>
      <c r="K31" s="114"/>
      <c r="L31" s="55"/>
      <c r="M31" s="71"/>
      <c r="N31" s="55"/>
      <c r="O31" s="55"/>
      <c r="P31" s="125"/>
    </row>
    <row r="32" spans="1:16" s="72" customFormat="1" x14ac:dyDescent="0.2">
      <c r="A32" s="171">
        <v>2</v>
      </c>
      <c r="B32" s="130" t="s">
        <v>110</v>
      </c>
      <c r="C32" s="131"/>
      <c r="D32" s="131"/>
      <c r="E32" s="158"/>
      <c r="F32" s="70"/>
      <c r="G32" s="71"/>
      <c r="H32" s="70"/>
      <c r="I32" s="71"/>
      <c r="J32" s="70"/>
      <c r="K32" s="71"/>
      <c r="L32" s="70"/>
      <c r="M32" s="71"/>
      <c r="N32" s="70"/>
      <c r="O32" s="70"/>
    </row>
    <row r="33" spans="1:16" s="72" customFormat="1" ht="38.25" x14ac:dyDescent="0.2">
      <c r="A33" s="124" t="s">
        <v>77</v>
      </c>
      <c r="B33" s="119" t="s">
        <v>247</v>
      </c>
      <c r="C33" s="124" t="s">
        <v>49</v>
      </c>
      <c r="D33" s="146">
        <v>309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38.25" x14ac:dyDescent="0.2">
      <c r="A34" s="124" t="s">
        <v>78</v>
      </c>
      <c r="B34" s="119" t="s">
        <v>284</v>
      </c>
      <c r="C34" s="124" t="s">
        <v>49</v>
      </c>
      <c r="D34" s="146">
        <v>58.7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127.5" x14ac:dyDescent="0.2">
      <c r="A35" s="124" t="s">
        <v>79</v>
      </c>
      <c r="B35" s="197" t="s">
        <v>292</v>
      </c>
      <c r="C35" s="156" t="s">
        <v>27</v>
      </c>
      <c r="D35" s="180">
        <v>1</v>
      </c>
      <c r="E35" s="113"/>
      <c r="F35" s="55"/>
      <c r="G35" s="114"/>
      <c r="H35" s="55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x14ac:dyDescent="0.2">
      <c r="A36" s="124" t="s">
        <v>80</v>
      </c>
      <c r="B36" s="119" t="s">
        <v>257</v>
      </c>
      <c r="C36" s="124" t="s">
        <v>55</v>
      </c>
      <c r="D36" s="159">
        <v>6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  <c r="P36" s="125"/>
    </row>
    <row r="37" spans="1:16" s="72" customFormat="1" x14ac:dyDescent="0.2">
      <c r="A37" s="124" t="s">
        <v>81</v>
      </c>
      <c r="B37" s="119" t="s">
        <v>258</v>
      </c>
      <c r="C37" s="124" t="s">
        <v>55</v>
      </c>
      <c r="D37" s="159">
        <v>2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x14ac:dyDescent="0.2">
      <c r="A38" s="124" t="s">
        <v>82</v>
      </c>
      <c r="B38" s="119" t="s">
        <v>259</v>
      </c>
      <c r="C38" s="124" t="s">
        <v>55</v>
      </c>
      <c r="D38" s="159">
        <v>5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  <c r="P38" s="125"/>
    </row>
    <row r="39" spans="1:16" s="72" customFormat="1" x14ac:dyDescent="0.2">
      <c r="A39" s="124" t="s">
        <v>83</v>
      </c>
      <c r="B39" s="119" t="s">
        <v>260</v>
      </c>
      <c r="C39" s="124" t="s">
        <v>55</v>
      </c>
      <c r="D39" s="159">
        <v>6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  <c r="P39" s="125"/>
    </row>
    <row r="40" spans="1:16" s="72" customFormat="1" x14ac:dyDescent="0.2">
      <c r="A40" s="124" t="s">
        <v>84</v>
      </c>
      <c r="B40" s="119" t="s">
        <v>261</v>
      </c>
      <c r="C40" s="124" t="s">
        <v>55</v>
      </c>
      <c r="D40" s="159">
        <v>8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  <c r="P40" s="125"/>
    </row>
    <row r="41" spans="1:16" s="72" customFormat="1" x14ac:dyDescent="0.2">
      <c r="A41" s="124" t="s">
        <v>85</v>
      </c>
      <c r="B41" s="119" t="s">
        <v>294</v>
      </c>
      <c r="C41" s="124" t="s">
        <v>55</v>
      </c>
      <c r="D41" s="159">
        <v>1</v>
      </c>
      <c r="E41" s="115"/>
      <c r="F41" s="120"/>
      <c r="G41" s="116"/>
      <c r="H41" s="70"/>
      <c r="I41" s="114"/>
      <c r="J41" s="55"/>
      <c r="K41" s="114"/>
      <c r="L41" s="55"/>
      <c r="M41" s="114"/>
      <c r="N41" s="55"/>
      <c r="O41" s="55"/>
      <c r="P41" s="125"/>
    </row>
    <row r="42" spans="1:16" s="72" customFormat="1" x14ac:dyDescent="0.2">
      <c r="A42" s="124" t="s">
        <v>86</v>
      </c>
      <c r="B42" s="119" t="s">
        <v>295</v>
      </c>
      <c r="C42" s="124" t="s">
        <v>55</v>
      </c>
      <c r="D42" s="159">
        <v>1</v>
      </c>
      <c r="E42" s="115"/>
      <c r="F42" s="120"/>
      <c r="G42" s="116"/>
      <c r="H42" s="70"/>
      <c r="I42" s="114"/>
      <c r="J42" s="55"/>
      <c r="K42" s="114"/>
      <c r="L42" s="55"/>
      <c r="M42" s="114"/>
      <c r="N42" s="55"/>
      <c r="O42" s="55"/>
      <c r="P42" s="125"/>
    </row>
    <row r="43" spans="1:16" s="72" customFormat="1" x14ac:dyDescent="0.2">
      <c r="A43" s="124" t="s">
        <v>87</v>
      </c>
      <c r="B43" s="119" t="s">
        <v>296</v>
      </c>
      <c r="C43" s="124" t="s">
        <v>55</v>
      </c>
      <c r="D43" s="159">
        <v>1</v>
      </c>
      <c r="E43" s="115"/>
      <c r="F43" s="120"/>
      <c r="G43" s="116"/>
      <c r="H43" s="70"/>
      <c r="I43" s="114"/>
      <c r="J43" s="55"/>
      <c r="K43" s="114"/>
      <c r="L43" s="55"/>
      <c r="M43" s="114"/>
      <c r="N43" s="55"/>
      <c r="O43" s="55"/>
      <c r="P43" s="125"/>
    </row>
    <row r="44" spans="1:16" s="72" customFormat="1" x14ac:dyDescent="0.2">
      <c r="A44" s="124" t="s">
        <v>88</v>
      </c>
      <c r="B44" s="119" t="s">
        <v>297</v>
      </c>
      <c r="C44" s="124" t="s">
        <v>55</v>
      </c>
      <c r="D44" s="159">
        <v>3</v>
      </c>
      <c r="E44" s="115"/>
      <c r="F44" s="120"/>
      <c r="G44" s="116"/>
      <c r="H44" s="70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38.25" x14ac:dyDescent="0.2">
      <c r="A45" s="124" t="s">
        <v>89</v>
      </c>
      <c r="B45" s="179" t="s">
        <v>262</v>
      </c>
      <c r="C45" s="156" t="s">
        <v>27</v>
      </c>
      <c r="D45" s="195">
        <v>4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ht="38.25" x14ac:dyDescent="0.2">
      <c r="A46" s="124" t="s">
        <v>90</v>
      </c>
      <c r="B46" s="119" t="s">
        <v>263</v>
      </c>
      <c r="C46" s="156" t="s">
        <v>55</v>
      </c>
      <c r="D46" s="159">
        <v>6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91</v>
      </c>
      <c r="B47" s="119" t="s">
        <v>264</v>
      </c>
      <c r="C47" s="156" t="s">
        <v>55</v>
      </c>
      <c r="D47" s="159">
        <v>1</v>
      </c>
      <c r="E47" s="115"/>
      <c r="F47" s="120"/>
      <c r="G47" s="116"/>
      <c r="H47" s="70"/>
      <c r="I47" s="114"/>
      <c r="J47" s="55"/>
      <c r="K47" s="114"/>
      <c r="L47" s="55"/>
      <c r="M47" s="71"/>
      <c r="N47" s="55"/>
      <c r="O47" s="55"/>
      <c r="P47" s="125"/>
    </row>
    <row r="48" spans="1:16" s="72" customFormat="1" x14ac:dyDescent="0.2">
      <c r="A48" s="124" t="s">
        <v>92</v>
      </c>
      <c r="B48" s="119" t="s">
        <v>265</v>
      </c>
      <c r="C48" s="156" t="s">
        <v>55</v>
      </c>
      <c r="D48" s="159">
        <v>2</v>
      </c>
      <c r="E48" s="115"/>
      <c r="F48" s="120"/>
      <c r="G48" s="116"/>
      <c r="H48" s="70"/>
      <c r="I48" s="114"/>
      <c r="J48" s="55"/>
      <c r="K48" s="114"/>
      <c r="L48" s="55"/>
      <c r="M48" s="71"/>
      <c r="N48" s="55"/>
      <c r="O48" s="55"/>
      <c r="P48" s="125"/>
    </row>
    <row r="49" spans="1:16" s="72" customFormat="1" ht="25.5" x14ac:dyDescent="0.2">
      <c r="A49" s="124" t="s">
        <v>93</v>
      </c>
      <c r="B49" s="119" t="s">
        <v>287</v>
      </c>
      <c r="C49" s="156" t="s">
        <v>55</v>
      </c>
      <c r="D49" s="159">
        <v>4</v>
      </c>
      <c r="E49" s="115"/>
      <c r="F49" s="120"/>
      <c r="G49" s="116"/>
      <c r="H49" s="70"/>
      <c r="I49" s="114"/>
      <c r="J49" s="55"/>
      <c r="K49" s="114"/>
      <c r="L49" s="55"/>
      <c r="M49" s="71"/>
      <c r="N49" s="55"/>
      <c r="O49" s="55"/>
      <c r="P49" s="125"/>
    </row>
    <row r="50" spans="1:16" s="72" customFormat="1" x14ac:dyDescent="0.2">
      <c r="A50" s="124" t="s">
        <v>132</v>
      </c>
      <c r="B50" s="179" t="s">
        <v>266</v>
      </c>
      <c r="C50" s="156" t="s">
        <v>55</v>
      </c>
      <c r="D50" s="159">
        <v>1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  <c r="P50" s="125"/>
    </row>
    <row r="51" spans="1:16" s="72" customFormat="1" x14ac:dyDescent="0.2">
      <c r="A51" s="124" t="s">
        <v>133</v>
      </c>
      <c r="B51" s="179" t="s">
        <v>298</v>
      </c>
      <c r="C51" s="156" t="s">
        <v>55</v>
      </c>
      <c r="D51" s="195">
        <v>1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x14ac:dyDescent="0.2">
      <c r="A52" s="124" t="s">
        <v>134</v>
      </c>
      <c r="B52" s="179" t="s">
        <v>267</v>
      </c>
      <c r="C52" s="156" t="s">
        <v>55</v>
      </c>
      <c r="D52" s="195">
        <v>4</v>
      </c>
      <c r="E52" s="115"/>
      <c r="F52" s="120"/>
      <c r="G52" s="116"/>
      <c r="H52" s="70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x14ac:dyDescent="0.2">
      <c r="A53" s="124" t="s">
        <v>135</v>
      </c>
      <c r="B53" s="179" t="s">
        <v>268</v>
      </c>
      <c r="C53" s="156" t="s">
        <v>55</v>
      </c>
      <c r="D53" s="159">
        <v>3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ht="14.25" x14ac:dyDescent="0.2">
      <c r="A54" s="124" t="s">
        <v>136</v>
      </c>
      <c r="B54" s="179" t="s">
        <v>299</v>
      </c>
      <c r="C54" s="156" t="s">
        <v>55</v>
      </c>
      <c r="D54" s="196">
        <v>1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ht="14.25" x14ac:dyDescent="0.2">
      <c r="A55" s="124" t="s">
        <v>137</v>
      </c>
      <c r="B55" s="179" t="s">
        <v>300</v>
      </c>
      <c r="C55" s="156" t="s">
        <v>55</v>
      </c>
      <c r="D55" s="196">
        <v>1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ht="14.25" x14ac:dyDescent="0.2">
      <c r="A56" s="124" t="s">
        <v>138</v>
      </c>
      <c r="B56" s="179" t="s">
        <v>269</v>
      </c>
      <c r="C56" s="156" t="s">
        <v>55</v>
      </c>
      <c r="D56" s="196">
        <v>2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38.25" x14ac:dyDescent="0.2">
      <c r="A57" s="124" t="s">
        <v>139</v>
      </c>
      <c r="B57" s="172" t="s">
        <v>226</v>
      </c>
      <c r="C57" s="156" t="s">
        <v>55</v>
      </c>
      <c r="D57" s="156">
        <v>6</v>
      </c>
      <c r="E57" s="113"/>
      <c r="F57" s="120"/>
      <c r="G57" s="114"/>
      <c r="H57" s="55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x14ac:dyDescent="0.2">
      <c r="A58" s="124" t="s">
        <v>140</v>
      </c>
      <c r="B58" s="179" t="s">
        <v>182</v>
      </c>
      <c r="C58" s="156" t="s">
        <v>49</v>
      </c>
      <c r="D58" s="175">
        <f>SUM(D33:D34)</f>
        <v>367.7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x14ac:dyDescent="0.2">
      <c r="A59" s="124" t="s">
        <v>141</v>
      </c>
      <c r="B59" s="184" t="s">
        <v>181</v>
      </c>
      <c r="C59" s="156" t="s">
        <v>49</v>
      </c>
      <c r="D59" s="175">
        <f>D58</f>
        <v>367.7</v>
      </c>
      <c r="E59" s="113"/>
      <c r="F59" s="120"/>
      <c r="G59" s="114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x14ac:dyDescent="0.2">
      <c r="A60" s="124" t="s">
        <v>142</v>
      </c>
      <c r="B60" s="172" t="s">
        <v>251</v>
      </c>
      <c r="C60" s="156" t="s">
        <v>55</v>
      </c>
      <c r="D60" s="193">
        <v>2</v>
      </c>
      <c r="E60" s="69"/>
      <c r="F60" s="120"/>
      <c r="G60" s="71"/>
      <c r="H60" s="70"/>
      <c r="I60" s="71"/>
      <c r="J60" s="70"/>
      <c r="K60" s="71"/>
      <c r="L60" s="70"/>
      <c r="M60" s="71"/>
      <c r="N60" s="70"/>
      <c r="O60" s="70"/>
      <c r="P60" s="125"/>
    </row>
    <row r="61" spans="1:16" s="72" customFormat="1" x14ac:dyDescent="0.2">
      <c r="A61" s="124" t="s">
        <v>143</v>
      </c>
      <c r="B61" s="172" t="s">
        <v>58</v>
      </c>
      <c r="C61" s="156" t="s">
        <v>55</v>
      </c>
      <c r="D61" s="193">
        <f>D35</f>
        <v>1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ht="51" x14ac:dyDescent="0.2">
      <c r="A62" s="124" t="s">
        <v>144</v>
      </c>
      <c r="B62" s="132" t="s">
        <v>53</v>
      </c>
      <c r="C62" s="124" t="s">
        <v>108</v>
      </c>
      <c r="D62" s="124">
        <v>22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  <c r="P62" s="125"/>
    </row>
    <row r="63" spans="1:16" s="72" customFormat="1" ht="63.75" x14ac:dyDescent="0.2">
      <c r="A63" s="124" t="s">
        <v>145</v>
      </c>
      <c r="B63" s="132" t="s">
        <v>109</v>
      </c>
      <c r="C63" s="124" t="s">
        <v>108</v>
      </c>
      <c r="D63" s="124">
        <v>6</v>
      </c>
      <c r="E63" s="113"/>
      <c r="F63" s="120"/>
      <c r="G63" s="114"/>
      <c r="H63" s="55"/>
      <c r="I63" s="114"/>
      <c r="J63" s="55"/>
      <c r="K63" s="114"/>
      <c r="L63" s="55"/>
      <c r="M63" s="114"/>
      <c r="N63" s="55"/>
      <c r="O63" s="55"/>
      <c r="P63" s="125"/>
    </row>
    <row r="64" spans="1:16" s="72" customFormat="1" ht="25.5" x14ac:dyDescent="0.2">
      <c r="A64" s="124" t="s">
        <v>146</v>
      </c>
      <c r="B64" s="172" t="s">
        <v>252</v>
      </c>
      <c r="C64" s="156" t="s">
        <v>54</v>
      </c>
      <c r="D64" s="156">
        <v>1</v>
      </c>
      <c r="E64" s="113"/>
      <c r="F64" s="120"/>
      <c r="G64" s="114"/>
      <c r="H64" s="70"/>
      <c r="I64" s="114"/>
      <c r="J64" s="55"/>
      <c r="K64" s="114"/>
      <c r="L64" s="55"/>
      <c r="M64" s="114"/>
      <c r="N64" s="55"/>
      <c r="O64" s="55"/>
      <c r="P64" s="125"/>
    </row>
    <row r="65" spans="1:18" s="72" customFormat="1" ht="25.5" x14ac:dyDescent="0.2">
      <c r="A65" s="124" t="s">
        <v>147</v>
      </c>
      <c r="B65" s="172" t="s">
        <v>293</v>
      </c>
      <c r="C65" s="156" t="s">
        <v>54</v>
      </c>
      <c r="D65" s="156">
        <v>1</v>
      </c>
      <c r="E65" s="113"/>
      <c r="F65" s="120"/>
      <c r="G65" s="114"/>
      <c r="H65" s="70"/>
      <c r="I65" s="114"/>
      <c r="J65" s="55"/>
      <c r="K65" s="114"/>
      <c r="L65" s="55"/>
      <c r="M65" s="114"/>
      <c r="N65" s="55"/>
      <c r="O65" s="55"/>
      <c r="P65" s="125"/>
    </row>
    <row r="66" spans="1:18" s="72" customFormat="1" ht="25.5" x14ac:dyDescent="0.2">
      <c r="A66" s="124" t="s">
        <v>148</v>
      </c>
      <c r="B66" s="172" t="s">
        <v>285</v>
      </c>
      <c r="C66" s="156" t="s">
        <v>49</v>
      </c>
      <c r="D66" s="183">
        <v>40</v>
      </c>
      <c r="E66" s="115"/>
      <c r="F66" s="120"/>
      <c r="G66" s="116"/>
      <c r="H66" s="70"/>
      <c r="I66" s="114"/>
      <c r="J66" s="55"/>
      <c r="K66" s="114"/>
      <c r="L66" s="55"/>
      <c r="M66" s="114"/>
      <c r="N66" s="55"/>
      <c r="O66" s="55"/>
      <c r="P66" s="125"/>
    </row>
    <row r="67" spans="1:18" s="72" customFormat="1" ht="38.25" x14ac:dyDescent="0.2">
      <c r="A67" s="124" t="s">
        <v>149</v>
      </c>
      <c r="B67" s="172" t="s">
        <v>286</v>
      </c>
      <c r="C67" s="156" t="s">
        <v>55</v>
      </c>
      <c r="D67" s="156">
        <v>1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  <c r="P67" s="125"/>
    </row>
    <row r="68" spans="1:18" s="72" customFormat="1" ht="25.5" x14ac:dyDescent="0.2">
      <c r="A68" s="124" t="s">
        <v>150</v>
      </c>
      <c r="B68" s="172" t="s">
        <v>180</v>
      </c>
      <c r="C68" s="156" t="s">
        <v>55</v>
      </c>
      <c r="D68" s="156">
        <v>28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  <c r="P68" s="125"/>
    </row>
    <row r="69" spans="1:18" s="110" customFormat="1" x14ac:dyDescent="0.2">
      <c r="A69" s="127"/>
      <c r="B69" s="128"/>
      <c r="C69" s="126"/>
      <c r="D69" s="129"/>
      <c r="E69" s="113"/>
      <c r="F69" s="120"/>
      <c r="G69" s="116"/>
      <c r="H69" s="70"/>
      <c r="I69" s="114"/>
      <c r="J69" s="55"/>
      <c r="K69" s="114"/>
      <c r="L69" s="55"/>
      <c r="M69" s="114"/>
      <c r="N69" s="55"/>
      <c r="O69" s="55"/>
    </row>
    <row r="70" spans="1:18" s="33" customFormat="1" x14ac:dyDescent="0.2">
      <c r="A70" s="34"/>
      <c r="B70" s="22" t="s">
        <v>0</v>
      </c>
      <c r="C70" s="35"/>
      <c r="D70" s="34"/>
      <c r="E70" s="36"/>
      <c r="F70" s="37"/>
      <c r="G70" s="39"/>
      <c r="H70" s="165"/>
      <c r="I70" s="39"/>
      <c r="J70" s="38"/>
      <c r="K70" s="39">
        <f>SUM(K11:K69)</f>
        <v>0</v>
      </c>
      <c r="L70" s="38">
        <f>SUM(L11:L69)</f>
        <v>0</v>
      </c>
      <c r="M70" s="39">
        <f>SUM(M11:M69)</f>
        <v>0</v>
      </c>
      <c r="N70" s="38">
        <f>SUM(N11:N69)</f>
        <v>0</v>
      </c>
      <c r="O70" s="56">
        <f>SUM(O11:O69)</f>
        <v>0</v>
      </c>
    </row>
    <row r="71" spans="1:18" x14ac:dyDescent="0.2">
      <c r="J71" s="15" t="s">
        <v>339</v>
      </c>
      <c r="K71" s="14"/>
      <c r="L71" s="14"/>
      <c r="M71" s="14">
        <f>M70*5%</f>
        <v>0</v>
      </c>
      <c r="N71" s="14"/>
      <c r="O71" s="40">
        <f>M71</f>
        <v>0</v>
      </c>
    </row>
    <row r="72" spans="1:18" x14ac:dyDescent="0.2">
      <c r="J72" s="15" t="s">
        <v>19</v>
      </c>
      <c r="K72" s="41">
        <f>SUM(K70:K71)</f>
        <v>0</v>
      </c>
      <c r="L72" s="41">
        <f>SUM(L70:L71)</f>
        <v>0</v>
      </c>
      <c r="M72" s="41">
        <f>SUM(M70:M71)</f>
        <v>0</v>
      </c>
      <c r="N72" s="41">
        <f>SUM(N70:N71)</f>
        <v>0</v>
      </c>
      <c r="O72" s="42">
        <f>SUM(O70:O71)</f>
        <v>0</v>
      </c>
    </row>
    <row r="73" spans="1:18" x14ac:dyDescent="0.2">
      <c r="J73" s="15"/>
      <c r="K73" s="57"/>
      <c r="L73" s="57"/>
      <c r="M73" s="57"/>
      <c r="N73" s="57"/>
      <c r="O73" s="58"/>
    </row>
    <row r="74" spans="1:18" s="4" customFormat="1" x14ac:dyDescent="0.2">
      <c r="A74" s="3"/>
      <c r="B74" s="43" t="s">
        <v>25</v>
      </c>
      <c r="C74" s="2"/>
      <c r="D74" s="3"/>
      <c r="E74" s="44"/>
      <c r="G74" s="5"/>
      <c r="H74" s="162"/>
      <c r="I74" s="5"/>
      <c r="J74" s="5"/>
      <c r="K74" s="5"/>
      <c r="L74" s="5"/>
      <c r="M74" s="5"/>
      <c r="N74" s="5"/>
      <c r="O74" s="6"/>
      <c r="P74" s="6"/>
      <c r="Q74" s="6"/>
      <c r="R74" s="6"/>
    </row>
    <row r="75" spans="1:18" s="4" customFormat="1" x14ac:dyDescent="0.2">
      <c r="A75" s="3"/>
      <c r="B75" s="1"/>
      <c r="C75" s="2"/>
      <c r="D75" s="3"/>
      <c r="E75" s="44"/>
      <c r="G75" s="5"/>
      <c r="H75" s="162"/>
      <c r="I75" s="5"/>
      <c r="J75" s="5"/>
      <c r="K75" s="5"/>
      <c r="L75" s="5"/>
      <c r="M75" s="5"/>
      <c r="N75" s="5"/>
      <c r="O75" s="6"/>
      <c r="P75" s="6"/>
      <c r="Q75" s="6"/>
      <c r="R75" s="6"/>
    </row>
    <row r="76" spans="1:18" s="4" customFormat="1" x14ac:dyDescent="0.2">
      <c r="A76" s="3"/>
      <c r="B76" s="43" t="s">
        <v>26</v>
      </c>
      <c r="C76" s="2"/>
      <c r="D76" s="3"/>
      <c r="E76" s="44"/>
      <c r="G76" s="5"/>
      <c r="H76" s="162"/>
      <c r="I76" s="5"/>
      <c r="J76" s="5"/>
      <c r="K76" s="5"/>
      <c r="L76" s="5"/>
      <c r="M76" s="5"/>
      <c r="N76" s="5"/>
      <c r="O76" s="6"/>
      <c r="P76" s="6"/>
      <c r="Q76" s="6"/>
      <c r="R76" s="6"/>
    </row>
    <row r="77" spans="1:18" s="4" customFormat="1" x14ac:dyDescent="0.2">
      <c r="A77" s="3"/>
      <c r="B77" s="1"/>
      <c r="C77" s="2"/>
      <c r="D77" s="3"/>
      <c r="E77" s="44"/>
      <c r="G77" s="5"/>
      <c r="H77" s="162"/>
      <c r="I77" s="5"/>
      <c r="J77" s="5"/>
      <c r="K77" s="5"/>
      <c r="L77" s="5"/>
      <c r="M77" s="5"/>
      <c r="N77" s="5"/>
      <c r="O77" s="6"/>
      <c r="P77" s="6"/>
      <c r="Q77" s="6"/>
      <c r="R77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1-6&amp;"Arial,Bold"&amp;UŪDENSAPGĀDE Ū1 DĀRZA IELĀ (Ū1 posmā no Ūe-5, Da-1 līdz Da-16).</oddHeader>
    <oddFooter>&amp;C&amp;8&amp;P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topLeftCell="A34" zoomScaleSheetLayoutView="100" workbookViewId="0">
      <selection activeCell="R9" sqref="R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340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O57</f>
        <v>0</v>
      </c>
    </row>
    <row r="7" spans="1:16" ht="14.25" x14ac:dyDescent="0.2">
      <c r="A7" s="46" t="s">
        <v>338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10" t="s">
        <v>5</v>
      </c>
      <c r="B8" s="225" t="s">
        <v>6</v>
      </c>
      <c r="C8" s="223" t="s">
        <v>7</v>
      </c>
      <c r="D8" s="210" t="s">
        <v>8</v>
      </c>
      <c r="E8" s="220" t="s">
        <v>9</v>
      </c>
      <c r="F8" s="220"/>
      <c r="G8" s="220"/>
      <c r="H8" s="220"/>
      <c r="I8" s="220"/>
      <c r="J8" s="222"/>
      <c r="K8" s="221" t="s">
        <v>12</v>
      </c>
      <c r="L8" s="220"/>
      <c r="M8" s="220"/>
      <c r="N8" s="220"/>
      <c r="O8" s="222"/>
      <c r="P8" s="9"/>
    </row>
    <row r="9" spans="1:16" ht="78.75" customHeight="1" x14ac:dyDescent="0.2">
      <c r="A9" s="211"/>
      <c r="B9" s="226"/>
      <c r="C9" s="224"/>
      <c r="D9" s="211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201">
        <v>1</v>
      </c>
      <c r="B11" s="202" t="s">
        <v>94</v>
      </c>
      <c r="C11" s="203"/>
      <c r="D11" s="203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27.2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72" t="s">
        <v>240</v>
      </c>
      <c r="C13" s="157" t="s">
        <v>55</v>
      </c>
      <c r="D13" s="193">
        <v>1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56">
        <v>4.5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56" t="s">
        <v>75</v>
      </c>
      <c r="B15" s="172" t="s">
        <v>208</v>
      </c>
      <c r="C15" s="133" t="s">
        <v>96</v>
      </c>
      <c r="D15" s="156">
        <v>48.3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38.25" x14ac:dyDescent="0.2">
      <c r="A16" s="156" t="s">
        <v>76</v>
      </c>
      <c r="B16" s="172" t="s">
        <v>209</v>
      </c>
      <c r="C16" s="133" t="s">
        <v>96</v>
      </c>
      <c r="D16" s="156">
        <f>D14</f>
        <v>4.5</v>
      </c>
      <c r="E16" s="113"/>
      <c r="F16" s="70"/>
      <c r="G16" s="114"/>
      <c r="H16" s="70"/>
      <c r="I16" s="114"/>
      <c r="J16" s="55"/>
      <c r="K16" s="114"/>
      <c r="L16" s="55"/>
      <c r="M16" s="114"/>
      <c r="N16" s="55"/>
      <c r="O16" s="55"/>
    </row>
    <row r="17" spans="1:16" s="72" customFormat="1" ht="51" x14ac:dyDescent="0.2">
      <c r="A17" s="156" t="s">
        <v>112</v>
      </c>
      <c r="B17" s="172" t="s">
        <v>210</v>
      </c>
      <c r="C17" s="133" t="s">
        <v>96</v>
      </c>
      <c r="D17" s="156">
        <f>D15</f>
        <v>48.3</v>
      </c>
      <c r="E17" s="69"/>
      <c r="F17" s="70"/>
      <c r="G17" s="71"/>
      <c r="H17" s="70"/>
      <c r="I17" s="71"/>
      <c r="J17" s="70"/>
      <c r="K17" s="71"/>
      <c r="L17" s="70"/>
      <c r="M17" s="71"/>
      <c r="N17" s="70"/>
      <c r="O17" s="70"/>
    </row>
    <row r="18" spans="1:16" s="72" customFormat="1" ht="38.25" x14ac:dyDescent="0.2">
      <c r="A18" s="156" t="s">
        <v>113</v>
      </c>
      <c r="B18" s="132" t="s">
        <v>290</v>
      </c>
      <c r="C18" s="133" t="s">
        <v>51</v>
      </c>
      <c r="D18" s="173">
        <f>(27.2*0.87*0.15)</f>
        <v>3.5495999999999994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ht="38.25" x14ac:dyDescent="0.2">
      <c r="A19" s="156" t="s">
        <v>114</v>
      </c>
      <c r="B19" s="132" t="s">
        <v>291</v>
      </c>
      <c r="C19" s="133" t="s">
        <v>51</v>
      </c>
      <c r="D19" s="173">
        <f>27.2*0.18</f>
        <v>4.8959999999999999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56"/>
      <c r="B21" s="174" t="s">
        <v>204</v>
      </c>
      <c r="C21" s="174"/>
      <c r="D21" s="174"/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ht="51" x14ac:dyDescent="0.2">
      <c r="A22" s="156" t="s">
        <v>116</v>
      </c>
      <c r="B22" s="172" t="s">
        <v>242</v>
      </c>
      <c r="C22" s="156" t="s">
        <v>55</v>
      </c>
      <c r="D22" s="193">
        <v>4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25.5" x14ac:dyDescent="0.2">
      <c r="A23" s="156" t="s">
        <v>117</v>
      </c>
      <c r="B23" s="172" t="s">
        <v>208</v>
      </c>
      <c r="C23" s="133" t="s">
        <v>96</v>
      </c>
      <c r="D23" s="156">
        <v>54</v>
      </c>
      <c r="E23" s="113"/>
      <c r="F23" s="70"/>
      <c r="G23" s="114"/>
      <c r="H23" s="55"/>
      <c r="I23" s="114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56" t="s">
        <v>118</v>
      </c>
      <c r="B24" s="172" t="s">
        <v>210</v>
      </c>
      <c r="C24" s="133" t="s">
        <v>96</v>
      </c>
      <c r="D24" s="156">
        <v>54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38.25" x14ac:dyDescent="0.2">
      <c r="A25" s="156" t="s">
        <v>120</v>
      </c>
      <c r="B25" s="132" t="s">
        <v>290</v>
      </c>
      <c r="C25" s="133" t="s">
        <v>51</v>
      </c>
      <c r="D25" s="173">
        <f>(12*0.84*0.15)</f>
        <v>1.512</v>
      </c>
      <c r="E25" s="115"/>
      <c r="F25" s="70"/>
      <c r="G25" s="116"/>
      <c r="H25" s="55"/>
      <c r="I25" s="114"/>
      <c r="J25" s="55"/>
      <c r="K25" s="114"/>
      <c r="L25" s="55"/>
      <c r="M25" s="71"/>
      <c r="N25" s="55"/>
      <c r="O25" s="55"/>
      <c r="P25" s="125"/>
    </row>
    <row r="26" spans="1:16" s="72" customFormat="1" ht="38.25" x14ac:dyDescent="0.2">
      <c r="A26" s="156" t="s">
        <v>121</v>
      </c>
      <c r="B26" s="132" t="s">
        <v>291</v>
      </c>
      <c r="C26" s="133" t="s">
        <v>51</v>
      </c>
      <c r="D26" s="173">
        <f>12*0.15</f>
        <v>1.7999999999999998</v>
      </c>
      <c r="E26" s="115"/>
      <c r="F26" s="70"/>
      <c r="G26" s="116"/>
      <c r="H26" s="55"/>
      <c r="I26" s="114"/>
      <c r="J26" s="55"/>
      <c r="K26" s="114"/>
      <c r="L26" s="55"/>
      <c r="M26" s="71"/>
      <c r="N26" s="55"/>
      <c r="O26" s="55"/>
      <c r="P26" s="125"/>
    </row>
    <row r="27" spans="1:16" s="72" customFormat="1" x14ac:dyDescent="0.2">
      <c r="A27" s="156" t="s">
        <v>122</v>
      </c>
      <c r="B27" s="132" t="s">
        <v>52</v>
      </c>
      <c r="C27" s="133" t="s">
        <v>178</v>
      </c>
      <c r="D27" s="135">
        <v>1</v>
      </c>
      <c r="E27" s="115"/>
      <c r="F27" s="70"/>
      <c r="G27" s="116"/>
      <c r="H27" s="55"/>
      <c r="I27" s="114"/>
      <c r="J27" s="55"/>
      <c r="K27" s="114"/>
      <c r="L27" s="55"/>
      <c r="M27" s="71"/>
      <c r="N27" s="55"/>
      <c r="O27" s="55"/>
      <c r="P27" s="125"/>
    </row>
    <row r="28" spans="1:16" s="72" customFormat="1" x14ac:dyDescent="0.2">
      <c r="A28" s="171">
        <v>2</v>
      </c>
      <c r="B28" s="130" t="s">
        <v>110</v>
      </c>
      <c r="C28" s="131"/>
      <c r="D28" s="131"/>
      <c r="E28" s="158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6" s="72" customFormat="1" ht="38.25" x14ac:dyDescent="0.2">
      <c r="A29" s="124" t="s">
        <v>77</v>
      </c>
      <c r="B29" s="119" t="s">
        <v>247</v>
      </c>
      <c r="C29" s="124" t="s">
        <v>49</v>
      </c>
      <c r="D29" s="146">
        <v>27.2</v>
      </c>
      <c r="E29" s="115"/>
      <c r="F29" s="120"/>
      <c r="G29" s="116"/>
      <c r="H29" s="70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51" x14ac:dyDescent="0.2">
      <c r="A30" s="124" t="s">
        <v>78</v>
      </c>
      <c r="B30" s="119" t="s">
        <v>301</v>
      </c>
      <c r="C30" s="124" t="s">
        <v>49</v>
      </c>
      <c r="D30" s="146">
        <v>134</v>
      </c>
      <c r="E30" s="115"/>
      <c r="F30" s="120"/>
      <c r="G30" s="116"/>
      <c r="H30" s="70"/>
      <c r="I30" s="114"/>
      <c r="J30" s="55"/>
      <c r="K30" s="114"/>
      <c r="L30" s="55"/>
      <c r="M30" s="71"/>
      <c r="N30" s="55"/>
      <c r="O30" s="55"/>
    </row>
    <row r="31" spans="1:16" s="72" customFormat="1" ht="51" x14ac:dyDescent="0.2">
      <c r="A31" s="124" t="s">
        <v>79</v>
      </c>
      <c r="B31" s="150" t="s">
        <v>302</v>
      </c>
      <c r="C31" s="151" t="s">
        <v>49</v>
      </c>
      <c r="D31" s="152">
        <v>52.4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x14ac:dyDescent="0.2">
      <c r="A32" s="124" t="s">
        <v>80</v>
      </c>
      <c r="B32" s="119" t="s">
        <v>304</v>
      </c>
      <c r="C32" s="156" t="s">
        <v>55</v>
      </c>
      <c r="D32" s="159">
        <v>1</v>
      </c>
      <c r="E32" s="115"/>
      <c r="F32" s="120"/>
      <c r="G32" s="116"/>
      <c r="H32" s="70"/>
      <c r="I32" s="114"/>
      <c r="J32" s="55"/>
      <c r="K32" s="114"/>
      <c r="L32" s="55"/>
      <c r="M32" s="114"/>
      <c r="N32" s="55"/>
      <c r="O32" s="55"/>
      <c r="P32" s="125"/>
    </row>
    <row r="33" spans="1:16" s="72" customFormat="1" x14ac:dyDescent="0.2">
      <c r="A33" s="124" t="s">
        <v>81</v>
      </c>
      <c r="B33" s="119" t="s">
        <v>258</v>
      </c>
      <c r="C33" s="156" t="s">
        <v>55</v>
      </c>
      <c r="D33" s="159">
        <v>1</v>
      </c>
      <c r="E33" s="115"/>
      <c r="F33" s="120"/>
      <c r="G33" s="116"/>
      <c r="H33" s="70"/>
      <c r="I33" s="114"/>
      <c r="J33" s="55"/>
      <c r="K33" s="114"/>
      <c r="L33" s="55"/>
      <c r="M33" s="114"/>
      <c r="N33" s="55"/>
      <c r="O33" s="55"/>
      <c r="P33" s="125"/>
    </row>
    <row r="34" spans="1:16" s="72" customFormat="1" x14ac:dyDescent="0.2">
      <c r="A34" s="124" t="s">
        <v>82</v>
      </c>
      <c r="B34" s="119" t="s">
        <v>305</v>
      </c>
      <c r="C34" s="156" t="s">
        <v>55</v>
      </c>
      <c r="D34" s="159">
        <v>2</v>
      </c>
      <c r="E34" s="115"/>
      <c r="F34" s="120"/>
      <c r="G34" s="116"/>
      <c r="H34" s="70"/>
      <c r="I34" s="114"/>
      <c r="J34" s="55"/>
      <c r="K34" s="114"/>
      <c r="L34" s="55"/>
      <c r="M34" s="114"/>
      <c r="N34" s="55"/>
      <c r="O34" s="55"/>
      <c r="P34" s="125"/>
    </row>
    <row r="35" spans="1:16" s="72" customFormat="1" x14ac:dyDescent="0.2">
      <c r="A35" s="124" t="s">
        <v>83</v>
      </c>
      <c r="B35" s="119" t="s">
        <v>259</v>
      </c>
      <c r="C35" s="156" t="s">
        <v>55</v>
      </c>
      <c r="D35" s="159">
        <v>1</v>
      </c>
      <c r="E35" s="115"/>
      <c r="F35" s="120"/>
      <c r="G35" s="116"/>
      <c r="H35" s="70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x14ac:dyDescent="0.2">
      <c r="A36" s="124" t="s">
        <v>84</v>
      </c>
      <c r="B36" s="119" t="s">
        <v>306</v>
      </c>
      <c r="C36" s="156" t="s">
        <v>55</v>
      </c>
      <c r="D36" s="159">
        <v>1</v>
      </c>
      <c r="E36" s="115"/>
      <c r="F36" s="120"/>
      <c r="G36" s="116"/>
      <c r="H36" s="70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x14ac:dyDescent="0.2">
      <c r="A37" s="124" t="s">
        <v>85</v>
      </c>
      <c r="B37" s="119" t="s">
        <v>307</v>
      </c>
      <c r="C37" s="156" t="s">
        <v>55</v>
      </c>
      <c r="D37" s="159">
        <v>1</v>
      </c>
      <c r="E37" s="115"/>
      <c r="F37" s="120"/>
      <c r="G37" s="116"/>
      <c r="H37" s="70"/>
      <c r="I37" s="114"/>
      <c r="J37" s="55"/>
      <c r="K37" s="114"/>
      <c r="L37" s="55"/>
      <c r="M37" s="114"/>
      <c r="N37" s="55"/>
      <c r="O37" s="55"/>
      <c r="P37" s="125"/>
    </row>
    <row r="38" spans="1:16" s="72" customFormat="1" x14ac:dyDescent="0.2">
      <c r="A38" s="124" t="s">
        <v>86</v>
      </c>
      <c r="B38" s="119" t="s">
        <v>308</v>
      </c>
      <c r="C38" s="156" t="s">
        <v>55</v>
      </c>
      <c r="D38" s="159">
        <v>3</v>
      </c>
      <c r="E38" s="115"/>
      <c r="F38" s="120"/>
      <c r="G38" s="116"/>
      <c r="H38" s="70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38.25" x14ac:dyDescent="0.2">
      <c r="A39" s="124" t="s">
        <v>87</v>
      </c>
      <c r="B39" s="119" t="s">
        <v>309</v>
      </c>
      <c r="C39" s="156" t="s">
        <v>55</v>
      </c>
      <c r="D39" s="159">
        <v>1</v>
      </c>
      <c r="E39" s="113"/>
      <c r="F39" s="120"/>
      <c r="G39" s="114"/>
      <c r="H39" s="70"/>
      <c r="I39" s="114"/>
      <c r="J39" s="55"/>
      <c r="K39" s="114"/>
      <c r="L39" s="55"/>
      <c r="M39" s="114"/>
      <c r="N39" s="55"/>
      <c r="O39" s="55"/>
      <c r="P39" s="125"/>
    </row>
    <row r="40" spans="1:16" s="72" customFormat="1" ht="38.25" x14ac:dyDescent="0.2">
      <c r="A40" s="124" t="s">
        <v>88</v>
      </c>
      <c r="B40" s="119" t="s">
        <v>263</v>
      </c>
      <c r="C40" s="156" t="s">
        <v>55</v>
      </c>
      <c r="D40" s="159">
        <v>4</v>
      </c>
      <c r="E40" s="113"/>
      <c r="F40" s="120"/>
      <c r="G40" s="114"/>
      <c r="H40" s="70"/>
      <c r="I40" s="114"/>
      <c r="J40" s="55"/>
      <c r="K40" s="114"/>
      <c r="L40" s="55"/>
      <c r="M40" s="114"/>
      <c r="N40" s="55"/>
      <c r="O40" s="55"/>
      <c r="P40" s="125"/>
    </row>
    <row r="41" spans="1:16" s="72" customFormat="1" x14ac:dyDescent="0.2">
      <c r="A41" s="124" t="s">
        <v>89</v>
      </c>
      <c r="B41" s="119" t="s">
        <v>265</v>
      </c>
      <c r="C41" s="156" t="s">
        <v>55</v>
      </c>
      <c r="D41" s="159">
        <v>3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  <c r="P41" s="125"/>
    </row>
    <row r="42" spans="1:16" s="72" customFormat="1" ht="25.5" x14ac:dyDescent="0.2">
      <c r="A42" s="124" t="s">
        <v>90</v>
      </c>
      <c r="B42" s="119" t="s">
        <v>310</v>
      </c>
      <c r="C42" s="156" t="s">
        <v>55</v>
      </c>
      <c r="D42" s="159">
        <v>1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  <c r="P42" s="125"/>
    </row>
    <row r="43" spans="1:16" s="72" customFormat="1" ht="25.5" x14ac:dyDescent="0.2">
      <c r="A43" s="124" t="s">
        <v>91</v>
      </c>
      <c r="B43" s="119" t="s">
        <v>311</v>
      </c>
      <c r="C43" s="156" t="s">
        <v>55</v>
      </c>
      <c r="D43" s="159">
        <v>1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  <c r="P43" s="125"/>
    </row>
    <row r="44" spans="1:16" s="72" customFormat="1" ht="38.25" x14ac:dyDescent="0.2">
      <c r="A44" s="124" t="s">
        <v>92</v>
      </c>
      <c r="B44" s="190" t="s">
        <v>226</v>
      </c>
      <c r="C44" s="156" t="s">
        <v>55</v>
      </c>
      <c r="D44" s="188">
        <v>4</v>
      </c>
      <c r="E44" s="113"/>
      <c r="F44" s="120"/>
      <c r="G44" s="114"/>
      <c r="H44" s="55"/>
      <c r="I44" s="114"/>
      <c r="J44" s="55"/>
      <c r="K44" s="114"/>
      <c r="L44" s="55"/>
      <c r="M44" s="114"/>
      <c r="N44" s="55"/>
      <c r="O44" s="55"/>
    </row>
    <row r="45" spans="1:16" s="72" customFormat="1" x14ac:dyDescent="0.2">
      <c r="A45" s="124" t="s">
        <v>93</v>
      </c>
      <c r="B45" s="179" t="s">
        <v>182</v>
      </c>
      <c r="C45" s="156" t="s">
        <v>49</v>
      </c>
      <c r="D45" s="175">
        <f>SUM(D29:D31)</f>
        <v>213.6</v>
      </c>
      <c r="E45" s="115"/>
      <c r="F45" s="120"/>
      <c r="G45" s="116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x14ac:dyDescent="0.2">
      <c r="A46" s="124" t="s">
        <v>132</v>
      </c>
      <c r="B46" s="184" t="s">
        <v>181</v>
      </c>
      <c r="C46" s="156" t="s">
        <v>49</v>
      </c>
      <c r="D46" s="175">
        <f>D45</f>
        <v>213.6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133</v>
      </c>
      <c r="B47" s="172" t="s">
        <v>251</v>
      </c>
      <c r="C47" s="156" t="s">
        <v>55</v>
      </c>
      <c r="D47" s="193">
        <v>3</v>
      </c>
      <c r="E47" s="69"/>
      <c r="F47" s="120"/>
      <c r="G47" s="71"/>
      <c r="H47" s="70"/>
      <c r="I47" s="71"/>
      <c r="J47" s="70"/>
      <c r="K47" s="71"/>
      <c r="L47" s="70"/>
      <c r="M47" s="71"/>
      <c r="N47" s="70"/>
      <c r="O47" s="70"/>
      <c r="P47" s="125"/>
    </row>
    <row r="48" spans="1:16" s="72" customFormat="1" ht="51" x14ac:dyDescent="0.2">
      <c r="A48" s="124" t="s">
        <v>134</v>
      </c>
      <c r="B48" s="132" t="s">
        <v>53</v>
      </c>
      <c r="C48" s="124" t="s">
        <v>108</v>
      </c>
      <c r="D48" s="124">
        <v>2</v>
      </c>
      <c r="E48" s="113"/>
      <c r="F48" s="120"/>
      <c r="G48" s="114"/>
      <c r="H48" s="55"/>
      <c r="I48" s="114"/>
      <c r="J48" s="55"/>
      <c r="K48" s="114"/>
      <c r="L48" s="55"/>
      <c r="M48" s="114"/>
      <c r="N48" s="55"/>
      <c r="O48" s="55"/>
      <c r="P48" s="125"/>
    </row>
    <row r="49" spans="1:18" s="72" customFormat="1" ht="63.75" x14ac:dyDescent="0.2">
      <c r="A49" s="124" t="s">
        <v>135</v>
      </c>
      <c r="B49" s="132" t="s">
        <v>109</v>
      </c>
      <c r="C49" s="124" t="s">
        <v>108</v>
      </c>
      <c r="D49" s="124">
        <v>1</v>
      </c>
      <c r="E49" s="113"/>
      <c r="F49" s="120"/>
      <c r="G49" s="114"/>
      <c r="H49" s="55"/>
      <c r="I49" s="114"/>
      <c r="J49" s="55"/>
      <c r="K49" s="114"/>
      <c r="L49" s="55"/>
      <c r="M49" s="114"/>
      <c r="N49" s="55"/>
      <c r="O49" s="55"/>
      <c r="P49" s="125"/>
    </row>
    <row r="50" spans="1:18" s="72" customFormat="1" ht="25.5" x14ac:dyDescent="0.2">
      <c r="A50" s="124" t="s">
        <v>136</v>
      </c>
      <c r="B50" s="172" t="s">
        <v>252</v>
      </c>
      <c r="C50" s="156" t="s">
        <v>54</v>
      </c>
      <c r="D50" s="156">
        <v>1</v>
      </c>
      <c r="E50" s="113"/>
      <c r="F50" s="120"/>
      <c r="G50" s="114"/>
      <c r="H50" s="70"/>
      <c r="I50" s="114"/>
      <c r="J50" s="55"/>
      <c r="K50" s="114"/>
      <c r="L50" s="55"/>
      <c r="M50" s="114"/>
      <c r="N50" s="55"/>
      <c r="O50" s="55"/>
      <c r="P50" s="125"/>
    </row>
    <row r="51" spans="1:18" s="72" customFormat="1" ht="25.5" x14ac:dyDescent="0.2">
      <c r="A51" s="124" t="s">
        <v>137</v>
      </c>
      <c r="B51" s="172" t="s">
        <v>303</v>
      </c>
      <c r="C51" s="156" t="s">
        <v>49</v>
      </c>
      <c r="D51" s="183">
        <v>30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8" s="72" customFormat="1" ht="38.25" x14ac:dyDescent="0.2">
      <c r="A52" s="124" t="s">
        <v>138</v>
      </c>
      <c r="B52" s="172" t="s">
        <v>286</v>
      </c>
      <c r="C52" s="156" t="s">
        <v>55</v>
      </c>
      <c r="D52" s="156">
        <v>1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125"/>
    </row>
    <row r="53" spans="1:18" s="72" customFormat="1" ht="25.5" x14ac:dyDescent="0.2">
      <c r="A53" s="124" t="s">
        <v>139</v>
      </c>
      <c r="B53" s="172" t="s">
        <v>180</v>
      </c>
      <c r="C53" s="156" t="s">
        <v>55</v>
      </c>
      <c r="D53" s="156">
        <v>9</v>
      </c>
      <c r="E53" s="113"/>
      <c r="F53" s="120"/>
      <c r="G53" s="114"/>
      <c r="H53" s="70"/>
      <c r="I53" s="114"/>
      <c r="J53" s="55"/>
      <c r="K53" s="114"/>
      <c r="L53" s="55"/>
      <c r="M53" s="114"/>
      <c r="N53" s="55"/>
      <c r="O53" s="55"/>
      <c r="P53" s="125"/>
    </row>
    <row r="54" spans="1:18" s="110" customFormat="1" x14ac:dyDescent="0.2">
      <c r="A54" s="127"/>
      <c r="B54" s="128"/>
      <c r="C54" s="126"/>
      <c r="D54" s="129"/>
      <c r="E54" s="113"/>
      <c r="F54" s="120"/>
      <c r="G54" s="116"/>
      <c r="H54" s="70"/>
      <c r="I54" s="114"/>
      <c r="J54" s="55"/>
      <c r="K54" s="114"/>
      <c r="L54" s="55"/>
      <c r="M54" s="114"/>
      <c r="N54" s="55"/>
      <c r="O54" s="55"/>
    </row>
    <row r="55" spans="1:18" s="33" customFormat="1" x14ac:dyDescent="0.2">
      <c r="A55" s="34"/>
      <c r="B55" s="22" t="s">
        <v>0</v>
      </c>
      <c r="C55" s="35"/>
      <c r="D55" s="34"/>
      <c r="E55" s="36"/>
      <c r="F55" s="37"/>
      <c r="G55" s="39"/>
      <c r="H55" s="165"/>
      <c r="I55" s="39"/>
      <c r="J55" s="38"/>
      <c r="K55" s="39">
        <f>SUM(K11:K54)</f>
        <v>0</v>
      </c>
      <c r="L55" s="38">
        <f>SUM(L11:L54)</f>
        <v>0</v>
      </c>
      <c r="M55" s="39">
        <f>SUM(M11:M54)</f>
        <v>0</v>
      </c>
      <c r="N55" s="38">
        <f>SUM(N11:N54)</f>
        <v>0</v>
      </c>
      <c r="O55" s="56">
        <f>SUM(O11:O54)</f>
        <v>0</v>
      </c>
    </row>
    <row r="56" spans="1:18" x14ac:dyDescent="0.2">
      <c r="J56" s="15" t="s">
        <v>339</v>
      </c>
      <c r="K56" s="14"/>
      <c r="L56" s="14"/>
      <c r="M56" s="14">
        <f>M55*5%</f>
        <v>0</v>
      </c>
      <c r="N56" s="14"/>
      <c r="O56" s="40">
        <f>M56</f>
        <v>0</v>
      </c>
    </row>
    <row r="57" spans="1:18" x14ac:dyDescent="0.2">
      <c r="J57" s="15" t="s">
        <v>19</v>
      </c>
      <c r="K57" s="41">
        <f>SUM(K55:K56)</f>
        <v>0</v>
      </c>
      <c r="L57" s="41">
        <f>SUM(L55:L56)</f>
        <v>0</v>
      </c>
      <c r="M57" s="41">
        <f>SUM(M55:M56)</f>
        <v>0</v>
      </c>
      <c r="N57" s="41">
        <f>SUM(N55:N56)</f>
        <v>0</v>
      </c>
      <c r="O57" s="42">
        <f>SUM(O55:O56)</f>
        <v>0</v>
      </c>
    </row>
    <row r="58" spans="1:18" x14ac:dyDescent="0.2">
      <c r="J58" s="15"/>
      <c r="K58" s="57"/>
      <c r="L58" s="57"/>
      <c r="M58" s="57"/>
      <c r="N58" s="57"/>
      <c r="O58" s="58"/>
    </row>
    <row r="59" spans="1:18" s="4" customFormat="1" x14ac:dyDescent="0.2">
      <c r="A59" s="3"/>
      <c r="B59" s="43" t="s">
        <v>25</v>
      </c>
      <c r="C59" s="2"/>
      <c r="D59" s="3"/>
      <c r="E59" s="44"/>
      <c r="G59" s="5"/>
      <c r="H59" s="162"/>
      <c r="I59" s="5"/>
      <c r="J59" s="5"/>
      <c r="K59" s="5"/>
      <c r="L59" s="5"/>
      <c r="M59" s="5"/>
      <c r="N59" s="5"/>
      <c r="O59" s="6"/>
      <c r="P59" s="6"/>
      <c r="Q59" s="6"/>
      <c r="R59" s="6"/>
    </row>
    <row r="60" spans="1:18" s="4" customFormat="1" x14ac:dyDescent="0.2">
      <c r="A60" s="3"/>
      <c r="B60" s="1"/>
      <c r="C60" s="2"/>
      <c r="D60" s="3"/>
      <c r="E60" s="44"/>
      <c r="G60" s="5"/>
      <c r="H60" s="162"/>
      <c r="I60" s="5"/>
      <c r="J60" s="5"/>
      <c r="K60" s="5"/>
      <c r="L60" s="5"/>
      <c r="M60" s="5"/>
      <c r="N60" s="5"/>
      <c r="O60" s="6"/>
      <c r="P60" s="6"/>
      <c r="Q60" s="6"/>
      <c r="R60" s="6"/>
    </row>
    <row r="61" spans="1:18" s="4" customFormat="1" x14ac:dyDescent="0.2">
      <c r="A61" s="3"/>
      <c r="B61" s="43" t="s">
        <v>26</v>
      </c>
      <c r="C61" s="2"/>
      <c r="D61" s="3"/>
      <c r="E61" s="44"/>
      <c r="G61" s="5"/>
      <c r="H61" s="162"/>
      <c r="I61" s="5"/>
      <c r="J61" s="5"/>
      <c r="K61" s="5"/>
      <c r="L61" s="5"/>
      <c r="M61" s="5"/>
      <c r="N61" s="5"/>
      <c r="O61" s="6"/>
      <c r="P61" s="6"/>
      <c r="Q61" s="6"/>
      <c r="R61" s="6"/>
    </row>
    <row r="62" spans="1:18" s="4" customFormat="1" x14ac:dyDescent="0.2">
      <c r="A62" s="3"/>
      <c r="B62" s="1"/>
      <c r="C62" s="2"/>
      <c r="D62" s="3"/>
      <c r="E62" s="44"/>
      <c r="G62" s="5"/>
      <c r="H62" s="162"/>
      <c r="I62" s="5"/>
      <c r="J62" s="5"/>
      <c r="K62" s="5"/>
      <c r="L62" s="5"/>
      <c r="M62" s="5"/>
      <c r="N62" s="5"/>
      <c r="O62" s="6"/>
      <c r="P62" s="6"/>
      <c r="Q62" s="6"/>
      <c r="R62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1-7&amp;"Arial,Bold"&amp;UŪDENSAPGĀDE Ū1 posmā no Ūe-8, Sv-1 līdz Sv-5.</oddHeader>
    <oddFooter>&amp;C&amp;8&amp;P</oddFooter>
  </headerFooter>
  <rowBreaks count="3" manualBreakCount="3">
    <brk id="16" max="14" man="1"/>
    <brk id="29" max="14" man="1"/>
    <brk id="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KOPT</vt:lpstr>
      <vt:lpstr>KOPS</vt:lpstr>
      <vt:lpstr>Rīgas</vt:lpstr>
      <vt:lpstr>Liepu</vt:lpstr>
      <vt:lpstr>Saimniecības</vt:lpstr>
      <vt:lpstr>Upes</vt:lpstr>
      <vt:lpstr>Mazā Dārza</vt:lpstr>
      <vt:lpstr>Dārza</vt:lpstr>
      <vt:lpstr>SV</vt:lpstr>
      <vt:lpstr>Up</vt:lpstr>
      <vt:lpstr>Dārza!Print_Area</vt:lpstr>
      <vt:lpstr>KOPS!Print_Area</vt:lpstr>
      <vt:lpstr>KOPT!Print_Area</vt:lpstr>
      <vt:lpstr>Liepu!Print_Area</vt:lpstr>
      <vt:lpstr>'Mazā Dārza'!Print_Area</vt:lpstr>
      <vt:lpstr>Rīgas!Print_Area</vt:lpstr>
      <vt:lpstr>Saimniecības!Print_Area</vt:lpstr>
      <vt:lpstr>SV!Print_Area</vt:lpstr>
      <vt:lpstr>Up!Print_Area</vt:lpstr>
      <vt:lpstr>Upes!Print_Area</vt:lpstr>
      <vt:lpstr>Dārza!Print_Titles</vt:lpstr>
      <vt:lpstr>KOPS!Print_Titles</vt:lpstr>
      <vt:lpstr>KOPT!Print_Titles</vt:lpstr>
      <vt:lpstr>Liepu!Print_Titles</vt:lpstr>
      <vt:lpstr>'Mazā Dārza'!Print_Titles</vt:lpstr>
      <vt:lpstr>Rīgas!Print_Titles</vt:lpstr>
      <vt:lpstr>Saimniecības!Print_Titles</vt:lpstr>
      <vt:lpstr>SV!Print_Titles</vt:lpstr>
      <vt:lpstr>Up!Print_Titles</vt:lpstr>
      <vt:lpstr>Upes!Print_Titles</vt:lpstr>
    </vt:vector>
  </TitlesOfParts>
  <Company>Universe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Kaspars</cp:lastModifiedBy>
  <cp:lastPrinted>2015-02-23T11:21:28Z</cp:lastPrinted>
  <dcterms:created xsi:type="dcterms:W3CDTF">1999-12-06T13:05:42Z</dcterms:created>
  <dcterms:modified xsi:type="dcterms:W3CDTF">2015-02-24T12:54:45Z</dcterms:modified>
</cp:coreProperties>
</file>